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tabRatio="400" activeTab="3"/>
  </bookViews>
  <sheets>
    <sheet name="FRS BS" sheetId="1" r:id="rId1"/>
    <sheet name="Sheet2" sheetId="2" state="hidden" r:id="rId2"/>
    <sheet name="FRS PL" sheetId="3" r:id="rId3"/>
    <sheet name="FRS CF" sheetId="4" r:id="rId4"/>
    <sheet name="FRS Equity" sheetId="5" r:id="rId5"/>
  </sheets>
  <externalReferences>
    <externalReference r:id="rId8"/>
  </externalReferences>
  <definedNames>
    <definedName name="_xlnm.Print_Area" localSheetId="4">'FRS Equity'!$A$1:$N$51</definedName>
    <definedName name="_xlnm.Print_Area" localSheetId="2">'FRS PL'!$A$1:$I$51</definedName>
  </definedNames>
  <calcPr fullCalcOnLoad="1"/>
</workbook>
</file>

<file path=xl/comments4.xml><?xml version="1.0" encoding="utf-8"?>
<comments xmlns="http://schemas.openxmlformats.org/spreadsheetml/2006/main">
  <authors>
    <author> </author>
  </authors>
  <commentList>
    <comment ref="C17" authorId="0">
      <text>
        <r>
          <rPr>
            <b/>
            <sz val="8"/>
            <rFont val="Tahoma"/>
            <family val="0"/>
          </rPr>
          <t xml:space="preserve"> :</t>
        </r>
        <r>
          <rPr>
            <sz val="8"/>
            <rFont val="Tahoma"/>
            <family val="0"/>
          </rPr>
          <t xml:space="preserve">
Depn and impairment loss of PPE only
</t>
        </r>
      </text>
    </comment>
  </commentList>
</comments>
</file>

<file path=xl/comments5.xml><?xml version="1.0" encoding="utf-8"?>
<comments xmlns="http://schemas.openxmlformats.org/spreadsheetml/2006/main">
  <authors>
    <author> </author>
  </authors>
  <commentList>
    <comment ref="K47" authorId="0">
      <text>
        <r>
          <rPr>
            <b/>
            <sz val="8"/>
            <rFont val="Tahoma"/>
            <family val="0"/>
          </rPr>
          <t xml:space="preserve"> :</t>
        </r>
        <r>
          <rPr>
            <sz val="8"/>
            <rFont val="Tahoma"/>
            <family val="0"/>
          </rPr>
          <t xml:space="preserve">
</t>
        </r>
      </text>
    </comment>
  </commentList>
</comments>
</file>

<file path=xl/sharedStrings.xml><?xml version="1.0" encoding="utf-8"?>
<sst xmlns="http://schemas.openxmlformats.org/spreadsheetml/2006/main" count="178" uniqueCount="145">
  <si>
    <t>TSM Global Berhad (Co. No. 73170-V)</t>
  </si>
  <si>
    <t>(formerly known as Juan Kuang (M) Industrial Berhad)</t>
  </si>
  <si>
    <t>Condensed Consolidated Balance Sheets</t>
  </si>
  <si>
    <t>As at 31 January 2008</t>
  </si>
  <si>
    <t>As at end of</t>
  </si>
  <si>
    <t xml:space="preserve">As at </t>
  </si>
  <si>
    <t>Current</t>
  </si>
  <si>
    <t>Preceding</t>
  </si>
  <si>
    <t>Quarter</t>
  </si>
  <si>
    <t>Year Ended</t>
  </si>
  <si>
    <t>31-Jan-2008</t>
  </si>
  <si>
    <t>RM'000</t>
  </si>
  <si>
    <t>ASSETS</t>
  </si>
  <si>
    <t>Non - Current Assets</t>
  </si>
  <si>
    <t>Property, Plant and Equipment</t>
  </si>
  <si>
    <t>Prepaid  lease payments</t>
  </si>
  <si>
    <t>Investment in Associated Companies</t>
  </si>
  <si>
    <t>Other Investments</t>
  </si>
  <si>
    <t>Current Assets</t>
  </si>
  <si>
    <t>Inventories</t>
  </si>
  <si>
    <t>Trade and others receivables</t>
  </si>
  <si>
    <t>Tax recoverable</t>
  </si>
  <si>
    <t>Cash and cash equivalents</t>
  </si>
  <si>
    <t>TOTAL ASSETS</t>
  </si>
  <si>
    <t>Equity attributable to equity holders of the parent</t>
  </si>
  <si>
    <t>Share Capital</t>
  </si>
  <si>
    <t>Reserves</t>
  </si>
  <si>
    <t>Minority shareholders' interests</t>
  </si>
  <si>
    <t>Total Equity</t>
  </si>
  <si>
    <t>Non Current Liabilities</t>
  </si>
  <si>
    <t>Bank Borrowings</t>
  </si>
  <si>
    <t>Deferred taxation</t>
  </si>
  <si>
    <t>Current Liabilities</t>
  </si>
  <si>
    <t>Trade and other payables</t>
  </si>
  <si>
    <t>Provision for Taxation</t>
  </si>
  <si>
    <t>Total Liabilities</t>
  </si>
  <si>
    <t>TOTAL EQUITY AND LIABILITIES</t>
  </si>
  <si>
    <t>Condensed Consolidated Income Statements</t>
  </si>
  <si>
    <t>For the period ended 31 January 2008</t>
  </si>
  <si>
    <t>Individual Quarter</t>
  </si>
  <si>
    <t>Cumulative Quarter</t>
  </si>
  <si>
    <t>3 months ended 31 Jan</t>
  </si>
  <si>
    <t>12 months ended 31 Jan</t>
  </si>
  <si>
    <t>Revenue</t>
  </si>
  <si>
    <t>Cost of Sales</t>
  </si>
  <si>
    <t>Gross Profit</t>
  </si>
  <si>
    <t>Other income</t>
  </si>
  <si>
    <t>Operating expenses</t>
  </si>
  <si>
    <t>Finance Cost</t>
  </si>
  <si>
    <t>Share of  profit of associated companies</t>
  </si>
  <si>
    <t>Profit before tax</t>
  </si>
  <si>
    <t xml:space="preserve">Income tax </t>
  </si>
  <si>
    <t>Profit for the period</t>
  </si>
  <si>
    <t>Attributable to :</t>
  </si>
  <si>
    <t>Equity holders of the parent</t>
  </si>
  <si>
    <t>Minority interest</t>
  </si>
  <si>
    <t>Earnings per share attributable</t>
  </si>
  <si>
    <t xml:space="preserve">    to equity holders of the parent:</t>
  </si>
  <si>
    <t xml:space="preserve"> - Basic (sen) - for profit for the period</t>
  </si>
  <si>
    <t>- Diluted (sen) - for profit for the period</t>
  </si>
  <si>
    <t>Proposed dividend per share (sen)</t>
  </si>
  <si>
    <t>Condensed Consolidated Statements of Changes in Equity</t>
  </si>
  <si>
    <t>For the 12 months period ended 31 January  2008</t>
  </si>
  <si>
    <t>Attributable to Equity Holders of the Parent</t>
  </si>
  <si>
    <t>Non Distributable</t>
  </si>
  <si>
    <t>Distributable</t>
  </si>
  <si>
    <t>Share Premium</t>
  </si>
  <si>
    <t>Revaluation Reserve</t>
  </si>
  <si>
    <t>Capital Reserve</t>
  </si>
  <si>
    <t>Exchange Reserve</t>
  </si>
  <si>
    <t xml:space="preserve"> Retained Earnings</t>
  </si>
  <si>
    <t>Total</t>
  </si>
  <si>
    <t>Minority Interest</t>
  </si>
  <si>
    <t>(RM'000)</t>
  </si>
  <si>
    <t>12 months ended 31 January 2007</t>
  </si>
  <si>
    <t>Balance at 1 February 2006</t>
  </si>
  <si>
    <t>Issuance of shares</t>
  </si>
  <si>
    <t>Transfer reserve from an associate</t>
  </si>
  <si>
    <t>Utilisation of reserve of an associate</t>
  </si>
  <si>
    <t>Currency exchange translation difference</t>
  </si>
  <si>
    <t>Expense recognised directly in equity</t>
  </si>
  <si>
    <t>Minority interest's share of losses in prior year</t>
  </si>
  <si>
    <t>Additional investments in subsidiaries</t>
  </si>
  <si>
    <t>Disposal of subsidiaries</t>
  </si>
  <si>
    <t>Dividends paid by a subsidiary</t>
  </si>
  <si>
    <t>Net Profit for the period</t>
  </si>
  <si>
    <t xml:space="preserve">Total recognised income and expense for </t>
  </si>
  <si>
    <t>the financial year</t>
  </si>
  <si>
    <t>Balance at  31 January  2007</t>
  </si>
  <si>
    <t>12 months ended 31 January 2008</t>
  </si>
  <si>
    <t>Balance at 1 February 2007</t>
  </si>
  <si>
    <t xml:space="preserve">Issuance of share </t>
  </si>
  <si>
    <t>Transfer from retained profit to reserve</t>
  </si>
  <si>
    <t>Balance at 31 January 2008</t>
  </si>
  <si>
    <t>Condensed Consolidated Cash Flow Statements</t>
  </si>
  <si>
    <t>for the 12 months ended 31 January 2008</t>
  </si>
  <si>
    <t>quarter</t>
  </si>
  <si>
    <t>31-Jan-2007</t>
  </si>
  <si>
    <t>Net Profit before tax</t>
  </si>
  <si>
    <t>Adjustment for non-cash flow:</t>
  </si>
  <si>
    <t>Allowance for doubtful debts</t>
  </si>
  <si>
    <t>Allowance for slow-moving inventories</t>
  </si>
  <si>
    <t>Depreciation of property, plant and equipment</t>
  </si>
  <si>
    <t>Interest expense</t>
  </si>
  <si>
    <t>Writedown in value of inventories</t>
  </si>
  <si>
    <t>Bad debts recovered</t>
  </si>
  <si>
    <t>Dividend income from quoted investment</t>
  </si>
  <si>
    <t>Gain on disposal of a subsidiary company</t>
  </si>
  <si>
    <t>Gain on disposal of  property, plant and equipment</t>
  </si>
  <si>
    <t>Gain on disposal of other investment</t>
  </si>
  <si>
    <t>Share of profit of associated company</t>
  </si>
  <si>
    <t>Interest income</t>
  </si>
  <si>
    <t>Waiver of debts</t>
  </si>
  <si>
    <t>Operating profit  before changes in working capital</t>
  </si>
  <si>
    <t>Changes in working capital :</t>
  </si>
  <si>
    <t>Net Change in current assets</t>
  </si>
  <si>
    <t>Net Change in current liabilities</t>
  </si>
  <si>
    <t>Cash generated from operating activities</t>
  </si>
  <si>
    <t>Interest paid</t>
  </si>
  <si>
    <t>Taxation paid</t>
  </si>
  <si>
    <t>Net cash generated from operating activities</t>
  </si>
  <si>
    <t>Investing Activities</t>
  </si>
  <si>
    <t xml:space="preserve">Dividend received from </t>
  </si>
  <si>
    <t xml:space="preserve">- an associate </t>
  </si>
  <si>
    <t>- quoted investments</t>
  </si>
  <si>
    <t xml:space="preserve">Purchase of property, plant and equipment  </t>
  </si>
  <si>
    <t>Proceeds from disposal of property, plant and equipment</t>
  </si>
  <si>
    <t>Proceeds from disposal of other investment</t>
  </si>
  <si>
    <t>Interest received</t>
  </si>
  <si>
    <t>Disposal of subsidiaries, net of cash</t>
  </si>
  <si>
    <t>Net cash used in inveting activities</t>
  </si>
  <si>
    <t>Financing Activities</t>
  </si>
  <si>
    <t>Proceeds from issuance of shares</t>
  </si>
  <si>
    <t>Proceeds from issuance of shares to minority shareholders</t>
  </si>
  <si>
    <t>Dividend paid to minority shareholders (net)</t>
  </si>
  <si>
    <t>Repayment of term loan</t>
  </si>
  <si>
    <t>Net (repayment)/drawdown of short-term borrowings</t>
  </si>
  <si>
    <t>Net cash used in financing actitives</t>
  </si>
  <si>
    <t>Net increase in cash and cash equivalents</t>
  </si>
  <si>
    <t>Cash and cash equivalents at beginning of period</t>
  </si>
  <si>
    <t>Cash and cash equivalents at end of period</t>
  </si>
  <si>
    <t>Investment Property</t>
  </si>
  <si>
    <t>Provision for liqudated damages</t>
  </si>
  <si>
    <t>Net assets per share attributable to ordinary equity holders of the parent (RM)</t>
  </si>
  <si>
    <t>Writeback of allowance for doubtful debts</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</si>
</sst>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dd\-mmm\-yyyy"/>
    <numFmt numFmtId="174" formatCode="dd/mmm/yyyy"/>
    <numFmt numFmtId="175" formatCode="#,##0.000_);\(#,##0.000\)"/>
    <numFmt numFmtId="176" formatCode="_(* #,##0.00000_);_(* \(#,##0.00000\);_(* &quot;-&quot;??_);_(@_)"/>
    <numFmt numFmtId="177" formatCode="0_);\(0\)"/>
  </numFmts>
  <fonts count="16">
    <font>
      <sz val="10"/>
      <name val="Arial"/>
      <family val="0"/>
    </font>
    <font>
      <sz val="10"/>
      <name val="Times New Roman"/>
      <family val="0"/>
    </font>
    <font>
      <b/>
      <sz val="14"/>
      <name val="Times New Roman"/>
      <family val="1"/>
    </font>
    <font>
      <b/>
      <u val="single"/>
      <sz val="12"/>
      <name val="Times New Roman"/>
      <family val="1"/>
    </font>
    <font>
      <b/>
      <sz val="10"/>
      <name val="Times New Roman"/>
      <family val="1"/>
    </font>
    <font>
      <b/>
      <sz val="9"/>
      <name val="Times New Roman"/>
      <family val="1"/>
    </font>
    <font>
      <i/>
      <sz val="9"/>
      <name val="Times New Roman"/>
      <family val="1"/>
    </font>
    <font>
      <i/>
      <sz val="10"/>
      <name val="Times New Roman"/>
      <family val="1"/>
    </font>
    <font>
      <i/>
      <sz val="8"/>
      <name val="Times New Roman"/>
      <family val="1"/>
    </font>
    <font>
      <sz val="8"/>
      <name val="Arial"/>
      <family val="0"/>
    </font>
    <font>
      <sz val="10"/>
      <color indexed="10"/>
      <name val="Times New Roman"/>
      <family val="1"/>
    </font>
    <font>
      <b/>
      <u val="single"/>
      <sz val="10"/>
      <name val="Times New Roman"/>
      <family val="1"/>
    </font>
    <font>
      <b/>
      <i/>
      <sz val="10"/>
      <color indexed="10"/>
      <name val="Times New Roman"/>
      <family val="1"/>
    </font>
    <font>
      <b/>
      <sz val="8"/>
      <name val="Tahoma"/>
      <family val="0"/>
    </font>
    <font>
      <sz val="8"/>
      <name val="Tahoma"/>
      <family val="0"/>
    </font>
    <font>
      <b/>
      <sz val="8"/>
      <name val="Arial"/>
      <family val="2"/>
    </font>
  </fonts>
  <fills count="3">
    <fill>
      <patternFill/>
    </fill>
    <fill>
      <patternFill patternType="gray125"/>
    </fill>
    <fill>
      <patternFill patternType="solid">
        <fgColor indexed="9"/>
        <bgColor indexed="64"/>
      </patternFill>
    </fill>
  </fills>
  <borders count="1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style="thin"/>
      <right>
        <color indexed="63"/>
      </right>
      <top style="thin"/>
      <bottom style="thin"/>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3">
    <xf numFmtId="0" fontId="0" fillId="0" borderId="0" xfId="0" applyAlignment="1">
      <alignment/>
    </xf>
    <xf numFmtId="0" fontId="2" fillId="0" borderId="0" xfId="0" applyFont="1" applyAlignment="1">
      <alignment/>
    </xf>
    <xf numFmtId="0" fontId="1" fillId="0" borderId="0" xfId="0" applyFont="1" applyAlignment="1">
      <alignment/>
    </xf>
    <xf numFmtId="0" fontId="1" fillId="0" borderId="0" xfId="0" applyFont="1" applyFill="1" applyAlignment="1">
      <alignment/>
    </xf>
    <xf numFmtId="0" fontId="2" fillId="0" borderId="0" xfId="0" applyFont="1" applyAlignment="1" quotePrefix="1">
      <alignment/>
    </xf>
    <xf numFmtId="0" fontId="3" fillId="0" borderId="0" xfId="0" applyFont="1" applyAlignment="1">
      <alignment/>
    </xf>
    <xf numFmtId="0" fontId="4" fillId="0" borderId="0" xfId="0" applyFont="1" applyAlignment="1">
      <alignment/>
    </xf>
    <xf numFmtId="172" fontId="4" fillId="0" borderId="1" xfId="15" applyNumberFormat="1" applyFont="1" applyBorder="1" applyAlignment="1">
      <alignment horizontal="center"/>
    </xf>
    <xf numFmtId="0" fontId="4" fillId="0" borderId="0" xfId="0" applyFont="1" applyAlignment="1">
      <alignment horizontal="center"/>
    </xf>
    <xf numFmtId="172" fontId="4" fillId="2" borderId="1" xfId="15" applyNumberFormat="1" applyFont="1" applyFill="1" applyBorder="1" applyAlignment="1">
      <alignment horizontal="center"/>
    </xf>
    <xf numFmtId="172" fontId="4" fillId="0" borderId="2" xfId="15" applyNumberFormat="1" applyFont="1" applyBorder="1" applyAlignment="1">
      <alignment horizontal="center"/>
    </xf>
    <xf numFmtId="172" fontId="4" fillId="2" borderId="2" xfId="15" applyNumberFormat="1" applyFont="1" applyFill="1" applyBorder="1" applyAlignment="1">
      <alignment horizontal="center"/>
    </xf>
    <xf numFmtId="173" fontId="4" fillId="0" borderId="2" xfId="0" applyNumberFormat="1" applyFont="1" applyBorder="1" applyAlignment="1" quotePrefix="1">
      <alignment horizontal="center"/>
    </xf>
    <xf numFmtId="174" fontId="4" fillId="0" borderId="0" xfId="0" applyNumberFormat="1" applyFont="1" applyAlignment="1">
      <alignment horizontal="center"/>
    </xf>
    <xf numFmtId="173" fontId="4" fillId="2" borderId="2" xfId="0" applyNumberFormat="1" applyFont="1" applyFill="1" applyBorder="1" applyAlignment="1">
      <alignment horizontal="center"/>
    </xf>
    <xf numFmtId="0" fontId="5" fillId="0" borderId="0" xfId="0" applyFont="1" applyAlignment="1">
      <alignment horizontal="center"/>
    </xf>
    <xf numFmtId="172" fontId="4" fillId="0" borderId="3" xfId="15" applyNumberFormat="1" applyFont="1" applyBorder="1" applyAlignment="1">
      <alignment horizontal="center"/>
    </xf>
    <xf numFmtId="172" fontId="4" fillId="2" borderId="3" xfId="15" applyNumberFormat="1" applyFont="1" applyFill="1" applyBorder="1" applyAlignment="1">
      <alignment horizontal="center"/>
    </xf>
    <xf numFmtId="0" fontId="1" fillId="2" borderId="0" xfId="0" applyFont="1" applyFill="1" applyAlignment="1">
      <alignment/>
    </xf>
    <xf numFmtId="0" fontId="6" fillId="0" borderId="0" xfId="0" applyFont="1" applyAlignment="1">
      <alignment horizontal="center"/>
    </xf>
    <xf numFmtId="172" fontId="1" fillId="0" borderId="1" xfId="15" applyNumberFormat="1" applyFont="1" applyBorder="1" applyAlignment="1">
      <alignment/>
    </xf>
    <xf numFmtId="172" fontId="1" fillId="0" borderId="0" xfId="15" applyNumberFormat="1" applyFont="1" applyAlignment="1">
      <alignment/>
    </xf>
    <xf numFmtId="172" fontId="1" fillId="2" borderId="1" xfId="15" applyNumberFormat="1" applyFont="1" applyFill="1" applyBorder="1" applyAlignment="1">
      <alignment/>
    </xf>
    <xf numFmtId="172" fontId="1" fillId="0" borderId="0" xfId="0" applyNumberFormat="1" applyFont="1" applyAlignment="1">
      <alignment/>
    </xf>
    <xf numFmtId="172" fontId="1" fillId="0" borderId="2" xfId="15" applyNumberFormat="1" applyFont="1" applyBorder="1" applyAlignment="1">
      <alignment/>
    </xf>
    <xf numFmtId="172" fontId="1" fillId="2" borderId="2" xfId="15" applyNumberFormat="1" applyFont="1" applyFill="1" applyBorder="1" applyAlignment="1">
      <alignment/>
    </xf>
    <xf numFmtId="172" fontId="1" fillId="0" borderId="4" xfId="15" applyNumberFormat="1" applyFont="1" applyBorder="1" applyAlignment="1">
      <alignment/>
    </xf>
    <xf numFmtId="172" fontId="1" fillId="2" borderId="4" xfId="15" applyNumberFormat="1" applyFont="1" applyFill="1" applyBorder="1" applyAlignment="1">
      <alignment/>
    </xf>
    <xf numFmtId="172" fontId="1" fillId="2" borderId="0" xfId="15" applyNumberFormat="1" applyFont="1" applyFill="1" applyAlignment="1">
      <alignment/>
    </xf>
    <xf numFmtId="0" fontId="7" fillId="0" borderId="0" xfId="0" applyFont="1" applyAlignment="1">
      <alignment/>
    </xf>
    <xf numFmtId="172" fontId="1" fillId="0" borderId="1" xfId="15" applyNumberFormat="1" applyFont="1" applyFill="1" applyBorder="1" applyAlignment="1">
      <alignment/>
    </xf>
    <xf numFmtId="172" fontId="1" fillId="0" borderId="2" xfId="15" applyNumberFormat="1" applyFont="1" applyFill="1" applyBorder="1" applyAlignment="1">
      <alignment/>
    </xf>
    <xf numFmtId="172" fontId="4" fillId="0" borderId="0" xfId="0" applyNumberFormat="1" applyFont="1" applyAlignment="1">
      <alignment/>
    </xf>
    <xf numFmtId="172" fontId="4" fillId="0" borderId="5" xfId="15" applyNumberFormat="1" applyFont="1" applyBorder="1" applyAlignment="1">
      <alignment/>
    </xf>
    <xf numFmtId="172" fontId="4" fillId="0" borderId="0" xfId="15" applyNumberFormat="1" applyFont="1" applyAlignment="1">
      <alignment/>
    </xf>
    <xf numFmtId="172" fontId="4" fillId="2" borderId="5" xfId="15" applyNumberFormat="1" applyFont="1" applyFill="1" applyBorder="1" applyAlignment="1">
      <alignment/>
    </xf>
    <xf numFmtId="172" fontId="1" fillId="0" borderId="0" xfId="15" applyNumberFormat="1" applyFont="1" applyBorder="1" applyAlignment="1">
      <alignment/>
    </xf>
    <xf numFmtId="172" fontId="1" fillId="0" borderId="3" xfId="15" applyNumberFormat="1" applyFont="1" applyBorder="1" applyAlignment="1">
      <alignment/>
    </xf>
    <xf numFmtId="172" fontId="1" fillId="2" borderId="3" xfId="15" applyNumberFormat="1" applyFont="1" applyFill="1" applyBorder="1" applyAlignment="1">
      <alignment/>
    </xf>
    <xf numFmtId="0" fontId="1" fillId="0" borderId="2" xfId="0" applyFont="1" applyBorder="1" applyAlignment="1">
      <alignment/>
    </xf>
    <xf numFmtId="0" fontId="1" fillId="2" borderId="2" xfId="0" applyFont="1" applyFill="1" applyBorder="1" applyAlignment="1">
      <alignment/>
    </xf>
    <xf numFmtId="171" fontId="1" fillId="0" borderId="0" xfId="15" applyFont="1" applyAlignment="1">
      <alignment/>
    </xf>
    <xf numFmtId="172" fontId="1" fillId="0" borderId="3" xfId="15" applyNumberFormat="1" applyFont="1" applyFill="1" applyBorder="1" applyAlignment="1">
      <alignment/>
    </xf>
    <xf numFmtId="172" fontId="1" fillId="2" borderId="0" xfId="15" applyNumberFormat="1" applyFont="1" applyFill="1" applyBorder="1" applyAlignment="1">
      <alignment/>
    </xf>
    <xf numFmtId="172" fontId="4" fillId="0" borderId="0" xfId="15" applyNumberFormat="1" applyFont="1" applyBorder="1" applyAlignment="1">
      <alignment/>
    </xf>
    <xf numFmtId="172" fontId="4" fillId="2" borderId="0" xfId="15" applyNumberFormat="1" applyFont="1" applyFill="1" applyBorder="1" applyAlignment="1">
      <alignment/>
    </xf>
    <xf numFmtId="171" fontId="1" fillId="0" borderId="4" xfId="15" applyNumberFormat="1" applyFont="1" applyBorder="1" applyAlignment="1">
      <alignment/>
    </xf>
    <xf numFmtId="171" fontId="1" fillId="2" borderId="4" xfId="15" applyNumberFormat="1" applyFont="1" applyFill="1" applyBorder="1" applyAlignment="1">
      <alignment/>
    </xf>
    <xf numFmtId="172" fontId="1" fillId="0" borderId="0" xfId="15" applyNumberFormat="1" applyFont="1" applyFill="1" applyBorder="1" applyAlignment="1">
      <alignment/>
    </xf>
    <xf numFmtId="172" fontId="1" fillId="0" borderId="0" xfId="15" applyNumberFormat="1" applyFont="1" applyFill="1" applyAlignment="1">
      <alignment/>
    </xf>
    <xf numFmtId="0" fontId="8" fillId="0" borderId="0" xfId="0" applyFont="1" applyAlignment="1">
      <alignment/>
    </xf>
    <xf numFmtId="175" fontId="8" fillId="0" borderId="0" xfId="15" applyNumberFormat="1" applyFont="1" applyAlignment="1">
      <alignment/>
    </xf>
    <xf numFmtId="171" fontId="8" fillId="0" borderId="0" xfId="15" applyFont="1" applyAlignment="1">
      <alignment/>
    </xf>
    <xf numFmtId="176" fontId="8" fillId="0" borderId="0" xfId="15" applyNumberFormat="1" applyFont="1" applyFill="1" applyAlignment="1">
      <alignment/>
    </xf>
    <xf numFmtId="0" fontId="4" fillId="0" borderId="6" xfId="0" applyFont="1" applyFill="1" applyBorder="1" applyAlignment="1">
      <alignment horizontal="center"/>
    </xf>
    <xf numFmtId="172" fontId="4" fillId="0" borderId="6" xfId="15" applyNumberFormat="1" applyFont="1" applyFill="1" applyBorder="1" applyAlignment="1">
      <alignment horizontal="center"/>
    </xf>
    <xf numFmtId="0" fontId="4" fillId="0" borderId="1" xfId="0" applyFont="1" applyFill="1" applyBorder="1" applyAlignment="1">
      <alignment horizontal="center"/>
    </xf>
    <xf numFmtId="0" fontId="1" fillId="0" borderId="0" xfId="0" applyFont="1" applyFill="1" applyAlignment="1">
      <alignment horizontal="center"/>
    </xf>
    <xf numFmtId="0" fontId="4" fillId="2" borderId="1" xfId="0" applyFont="1" applyFill="1" applyBorder="1" applyAlignment="1">
      <alignment horizontal="center"/>
    </xf>
    <xf numFmtId="172" fontId="4" fillId="0" borderId="3" xfId="15" applyNumberFormat="1" applyFont="1" applyFill="1" applyBorder="1" applyAlignment="1">
      <alignment horizontal="center"/>
    </xf>
    <xf numFmtId="0" fontId="4" fillId="0" borderId="3" xfId="0" applyFont="1" applyFill="1" applyBorder="1" applyAlignment="1">
      <alignment horizontal="center"/>
    </xf>
    <xf numFmtId="0" fontId="4" fillId="2" borderId="3" xfId="0" applyFont="1" applyFill="1" applyBorder="1" applyAlignment="1">
      <alignment horizontal="center"/>
    </xf>
    <xf numFmtId="9" fontId="1" fillId="0" borderId="2" xfId="19" applyFont="1" applyFill="1" applyBorder="1" applyAlignment="1">
      <alignment/>
    </xf>
    <xf numFmtId="9" fontId="1" fillId="2" borderId="2" xfId="19" applyFont="1" applyFill="1" applyBorder="1" applyAlignment="1">
      <alignment/>
    </xf>
    <xf numFmtId="172" fontId="1" fillId="0" borderId="4" xfId="15" applyNumberFormat="1" applyFont="1" applyFill="1" applyBorder="1" applyAlignment="1">
      <alignment/>
    </xf>
    <xf numFmtId="172" fontId="1" fillId="0" borderId="7" xfId="15" applyNumberFormat="1" applyFont="1" applyFill="1" applyBorder="1" applyAlignment="1">
      <alignment/>
    </xf>
    <xf numFmtId="172" fontId="1" fillId="2" borderId="7" xfId="15" applyNumberFormat="1" applyFont="1" applyFill="1" applyBorder="1" applyAlignment="1">
      <alignment/>
    </xf>
    <xf numFmtId="171" fontId="1" fillId="0" borderId="0" xfId="15" applyFont="1" applyFill="1" applyAlignment="1">
      <alignment/>
    </xf>
    <xf numFmtId="171" fontId="1" fillId="2" borderId="0" xfId="15" applyFont="1" applyFill="1" applyAlignment="1">
      <alignment/>
    </xf>
    <xf numFmtId="171" fontId="1" fillId="0" borderId="4" xfId="15" applyFont="1" applyFill="1" applyBorder="1" applyAlignment="1">
      <alignment/>
    </xf>
    <xf numFmtId="171" fontId="1" fillId="2" borderId="4" xfId="15" applyFont="1" applyFill="1" applyBorder="1" applyAlignment="1">
      <alignment/>
    </xf>
    <xf numFmtId="171" fontId="1" fillId="0" borderId="0" xfId="15" applyFont="1" applyFill="1" applyBorder="1" applyAlignment="1">
      <alignment/>
    </xf>
    <xf numFmtId="171" fontId="1" fillId="2" borderId="0" xfId="15" applyFont="1" applyFill="1" applyBorder="1" applyAlignment="1">
      <alignment/>
    </xf>
    <xf numFmtId="0" fontId="1" fillId="0" borderId="0" xfId="0" applyFont="1" applyAlignment="1" quotePrefix="1">
      <alignment/>
    </xf>
    <xf numFmtId="171" fontId="1" fillId="2" borderId="4" xfId="15" applyFont="1" applyFill="1" applyBorder="1" applyAlignment="1">
      <alignment horizontal="right"/>
    </xf>
    <xf numFmtId="39" fontId="1" fillId="0" borderId="4" xfId="0" applyNumberFormat="1" applyFont="1" applyFill="1" applyBorder="1" applyAlignment="1">
      <alignment/>
    </xf>
    <xf numFmtId="39" fontId="1" fillId="0" borderId="0" xfId="0" applyNumberFormat="1" applyFont="1" applyFill="1" applyAlignment="1">
      <alignment/>
    </xf>
    <xf numFmtId="39" fontId="1" fillId="0" borderId="4" xfId="0" applyNumberFormat="1" applyFont="1" applyFill="1" applyBorder="1" applyAlignment="1">
      <alignment horizontal="right"/>
    </xf>
    <xf numFmtId="171" fontId="10" fillId="0" borderId="0" xfId="0" applyNumberFormat="1" applyFont="1" applyFill="1" applyAlignment="1">
      <alignment/>
    </xf>
    <xf numFmtId="0" fontId="10" fillId="0" borderId="0" xfId="0" applyFont="1" applyFill="1" applyAlignment="1">
      <alignment/>
    </xf>
    <xf numFmtId="171" fontId="1" fillId="0" borderId="0" xfId="0" applyNumberFormat="1" applyFont="1" applyFill="1" applyAlignment="1">
      <alignment/>
    </xf>
    <xf numFmtId="0" fontId="1" fillId="0" borderId="0" xfId="0" applyFont="1" applyFill="1" applyBorder="1" applyAlignment="1">
      <alignment/>
    </xf>
    <xf numFmtId="0" fontId="4" fillId="0" borderId="0" xfId="0" applyFont="1" applyFill="1" applyBorder="1" applyAlignment="1">
      <alignment horizontal="center"/>
    </xf>
    <xf numFmtId="0" fontId="1" fillId="2" borderId="0" xfId="0" applyFont="1" applyFill="1" applyBorder="1" applyAlignment="1">
      <alignment/>
    </xf>
    <xf numFmtId="171" fontId="1" fillId="0" borderId="0" xfId="0" applyNumberFormat="1" applyFont="1" applyFill="1" applyBorder="1" applyAlignment="1">
      <alignment/>
    </xf>
    <xf numFmtId="0" fontId="0" fillId="0" borderId="0" xfId="0" applyBorder="1" applyAlignment="1">
      <alignment/>
    </xf>
    <xf numFmtId="0" fontId="2" fillId="0" borderId="0" xfId="0" applyFont="1" applyFill="1" applyAlignment="1">
      <alignment/>
    </xf>
    <xf numFmtId="0" fontId="11" fillId="0" borderId="0" xfId="0" applyFont="1" applyFill="1" applyAlignment="1">
      <alignment/>
    </xf>
    <xf numFmtId="0" fontId="1" fillId="0" borderId="8" xfId="0" applyFont="1" applyFill="1" applyBorder="1" applyAlignment="1">
      <alignment/>
    </xf>
    <xf numFmtId="0" fontId="4" fillId="0" borderId="0" xfId="0" applyFont="1" applyFill="1" applyAlignment="1">
      <alignment horizontal="center"/>
    </xf>
    <xf numFmtId="0" fontId="1" fillId="0" borderId="9" xfId="0" applyFont="1" applyFill="1" applyBorder="1" applyAlignment="1">
      <alignment/>
    </xf>
    <xf numFmtId="0" fontId="4" fillId="0" borderId="0" xfId="0" applyFont="1" applyFill="1" applyBorder="1" applyAlignment="1">
      <alignment horizontal="center" vertical="justify"/>
    </xf>
    <xf numFmtId="0" fontId="4" fillId="0" borderId="0" xfId="0" applyFont="1" applyFill="1" applyAlignment="1">
      <alignment horizontal="center" vertical="justify"/>
    </xf>
    <xf numFmtId="0" fontId="1" fillId="0" borderId="10" xfId="0" applyFont="1" applyFill="1" applyBorder="1" applyAlignment="1">
      <alignment/>
    </xf>
    <xf numFmtId="0" fontId="11" fillId="2" borderId="0" xfId="0" applyFont="1" applyFill="1" applyAlignment="1">
      <alignment/>
    </xf>
    <xf numFmtId="0" fontId="4" fillId="2" borderId="0" xfId="0" applyFont="1" applyFill="1" applyAlignment="1">
      <alignment/>
    </xf>
    <xf numFmtId="172" fontId="1" fillId="2" borderId="0" xfId="0" applyNumberFormat="1" applyFont="1" applyFill="1" applyBorder="1" applyAlignment="1">
      <alignment/>
    </xf>
    <xf numFmtId="37" fontId="1" fillId="2" borderId="0" xfId="0" applyNumberFormat="1" applyFont="1" applyFill="1" applyBorder="1" applyAlignment="1">
      <alignment/>
    </xf>
    <xf numFmtId="37" fontId="1" fillId="2" borderId="0" xfId="0" applyNumberFormat="1" applyFont="1" applyFill="1" applyAlignment="1">
      <alignment/>
    </xf>
    <xf numFmtId="0" fontId="1" fillId="2" borderId="11" xfId="0" applyFont="1" applyFill="1" applyBorder="1" applyAlignment="1">
      <alignment/>
    </xf>
    <xf numFmtId="172" fontId="1" fillId="2" borderId="10" xfId="0" applyNumberFormat="1" applyFont="1" applyFill="1" applyBorder="1" applyAlignment="1">
      <alignment/>
    </xf>
    <xf numFmtId="172" fontId="1" fillId="2" borderId="0" xfId="0" applyNumberFormat="1" applyFont="1" applyFill="1" applyAlignment="1">
      <alignment horizontal="center"/>
    </xf>
    <xf numFmtId="172" fontId="1" fillId="2" borderId="12" xfId="15" applyNumberFormat="1" applyFont="1" applyFill="1" applyBorder="1" applyAlignment="1">
      <alignment/>
    </xf>
    <xf numFmtId="172" fontId="1" fillId="2" borderId="12" xfId="0" applyNumberFormat="1" applyFont="1" applyFill="1" applyBorder="1" applyAlignment="1">
      <alignment/>
    </xf>
    <xf numFmtId="172" fontId="1" fillId="2" borderId="13" xfId="0" applyNumberFormat="1" applyFont="1" applyFill="1" applyBorder="1" applyAlignment="1">
      <alignment/>
    </xf>
    <xf numFmtId="0" fontId="1" fillId="2" borderId="8" xfId="0" applyFont="1" applyFill="1" applyBorder="1" applyAlignment="1">
      <alignment/>
    </xf>
    <xf numFmtId="172" fontId="1" fillId="2" borderId="9" xfId="0" applyNumberFormat="1" applyFont="1" applyFill="1" applyBorder="1" applyAlignment="1">
      <alignment/>
    </xf>
    <xf numFmtId="37" fontId="1" fillId="0" borderId="0" xfId="0" applyNumberFormat="1" applyFont="1" applyFill="1" applyAlignment="1">
      <alignment/>
    </xf>
    <xf numFmtId="0" fontId="1" fillId="2" borderId="14" xfId="0" applyFont="1" applyFill="1" applyBorder="1" applyAlignment="1">
      <alignment/>
    </xf>
    <xf numFmtId="37" fontId="1" fillId="2" borderId="10" xfId="15" applyNumberFormat="1" applyFont="1" applyFill="1" applyBorder="1" applyAlignment="1">
      <alignment/>
    </xf>
    <xf numFmtId="37" fontId="1" fillId="2" borderId="15" xfId="0" applyNumberFormat="1" applyFont="1" applyFill="1" applyBorder="1" applyAlignment="1">
      <alignment/>
    </xf>
    <xf numFmtId="172" fontId="1" fillId="2" borderId="5" xfId="15" applyNumberFormat="1" applyFont="1" applyFill="1" applyBorder="1" applyAlignment="1">
      <alignment/>
    </xf>
    <xf numFmtId="172" fontId="12" fillId="0" borderId="0" xfId="15" applyNumberFormat="1" applyFont="1" applyFill="1" applyAlignment="1">
      <alignment/>
    </xf>
    <xf numFmtId="172" fontId="1" fillId="0" borderId="0" xfId="0" applyNumberFormat="1" applyFont="1" applyFill="1" applyAlignment="1">
      <alignment/>
    </xf>
    <xf numFmtId="172" fontId="1" fillId="0" borderId="0" xfId="0" applyNumberFormat="1" applyFont="1" applyFill="1" applyBorder="1" applyAlignment="1">
      <alignment/>
    </xf>
    <xf numFmtId="0" fontId="4" fillId="0" borderId="0" xfId="0" applyFont="1" applyFill="1" applyAlignment="1">
      <alignment/>
    </xf>
    <xf numFmtId="37" fontId="1" fillId="0" borderId="0" xfId="15" applyNumberFormat="1" applyFont="1" applyFill="1" applyAlignment="1">
      <alignment/>
    </xf>
    <xf numFmtId="0" fontId="1" fillId="0" borderId="11" xfId="0" applyFont="1" applyFill="1" applyBorder="1" applyAlignment="1">
      <alignment/>
    </xf>
    <xf numFmtId="172" fontId="1" fillId="0" borderId="12" xfId="0" applyNumberFormat="1" applyFont="1" applyFill="1" applyBorder="1" applyAlignment="1">
      <alignment/>
    </xf>
    <xf numFmtId="172" fontId="1" fillId="0" borderId="13" xfId="0" applyNumberFormat="1" applyFont="1" applyFill="1" applyBorder="1" applyAlignment="1">
      <alignment/>
    </xf>
    <xf numFmtId="172" fontId="1" fillId="0" borderId="9" xfId="15" applyNumberFormat="1" applyFont="1" applyFill="1" applyBorder="1" applyAlignment="1">
      <alignment/>
    </xf>
    <xf numFmtId="0" fontId="1" fillId="0" borderId="14" xfId="0" applyFont="1" applyFill="1" applyBorder="1" applyAlignment="1">
      <alignment/>
    </xf>
    <xf numFmtId="172" fontId="1" fillId="0" borderId="10" xfId="0" applyNumberFormat="1" applyFont="1" applyFill="1" applyBorder="1" applyAlignment="1">
      <alignment/>
    </xf>
    <xf numFmtId="37" fontId="1" fillId="0" borderId="10" xfId="15" applyNumberFormat="1" applyFont="1" applyFill="1" applyBorder="1" applyAlignment="1">
      <alignment/>
    </xf>
    <xf numFmtId="172" fontId="1" fillId="0" borderId="15" xfId="0" applyNumberFormat="1" applyFont="1" applyFill="1" applyBorder="1" applyAlignment="1">
      <alignment/>
    </xf>
    <xf numFmtId="172" fontId="1" fillId="0" borderId="5" xfId="0" applyNumberFormat="1" applyFont="1" applyFill="1" applyBorder="1" applyAlignment="1">
      <alignment/>
    </xf>
    <xf numFmtId="37" fontId="1" fillId="0" borderId="5" xfId="0" applyNumberFormat="1" applyFont="1" applyFill="1" applyBorder="1" applyAlignment="1">
      <alignment/>
    </xf>
    <xf numFmtId="169" fontId="1" fillId="0" borderId="0" xfId="0" applyNumberFormat="1" applyFont="1" applyAlignment="1">
      <alignment/>
    </xf>
    <xf numFmtId="169" fontId="2" fillId="0" borderId="0" xfId="0" applyNumberFormat="1" applyFont="1" applyAlignment="1">
      <alignment/>
    </xf>
    <xf numFmtId="169" fontId="4" fillId="0" borderId="0" xfId="0" applyNumberFormat="1" applyFont="1" applyAlignment="1">
      <alignment horizontal="center"/>
    </xf>
    <xf numFmtId="169" fontId="4" fillId="2" borderId="0" xfId="0" applyNumberFormat="1" applyFont="1" applyFill="1" applyAlignment="1">
      <alignment horizontal="center"/>
    </xf>
    <xf numFmtId="15" fontId="4" fillId="0" borderId="0" xfId="0" applyNumberFormat="1" applyFont="1" applyBorder="1" applyAlignment="1" quotePrefix="1">
      <alignment horizontal="center"/>
    </xf>
    <xf numFmtId="14" fontId="4" fillId="0" borderId="0" xfId="0" applyNumberFormat="1" applyFont="1" applyAlignment="1">
      <alignment horizontal="center"/>
    </xf>
    <xf numFmtId="15" fontId="4" fillId="2" borderId="0" xfId="0" applyNumberFormat="1" applyFont="1" applyFill="1" applyBorder="1" applyAlignment="1" quotePrefix="1">
      <alignment horizontal="center"/>
    </xf>
    <xf numFmtId="169" fontId="1" fillId="2" borderId="0" xfId="0" applyNumberFormat="1" applyFont="1" applyFill="1" applyAlignment="1">
      <alignment/>
    </xf>
    <xf numFmtId="169" fontId="1" fillId="0" borderId="0" xfId="15" applyNumberFormat="1" applyFont="1" applyAlignment="1">
      <alignment/>
    </xf>
    <xf numFmtId="169" fontId="1" fillId="2" borderId="0" xfId="15" applyNumberFormat="1" applyFont="1" applyFill="1" applyAlignment="1">
      <alignment/>
    </xf>
    <xf numFmtId="38" fontId="1" fillId="0" borderId="0" xfId="15" applyNumberFormat="1" applyFont="1" applyAlignment="1">
      <alignment/>
    </xf>
    <xf numFmtId="169" fontId="1" fillId="0" borderId="0" xfId="15" applyNumberFormat="1" applyFont="1" applyFill="1" applyAlignment="1">
      <alignment/>
    </xf>
    <xf numFmtId="169" fontId="1" fillId="2" borderId="0" xfId="15" applyNumberFormat="1" applyFont="1" applyFill="1" applyBorder="1" applyAlignment="1">
      <alignment horizontal="right"/>
    </xf>
    <xf numFmtId="169" fontId="1" fillId="0" borderId="0" xfId="0" applyNumberFormat="1" applyFont="1" applyFill="1" applyAlignment="1">
      <alignment/>
    </xf>
    <xf numFmtId="37" fontId="1" fillId="0" borderId="0" xfId="15" applyNumberFormat="1" applyFont="1" applyAlignment="1">
      <alignment/>
    </xf>
    <xf numFmtId="169" fontId="1" fillId="0" borderId="12" xfId="15" applyNumberFormat="1" applyFont="1" applyBorder="1" applyAlignment="1">
      <alignment/>
    </xf>
    <xf numFmtId="169" fontId="1" fillId="2" borderId="12" xfId="15" applyNumberFormat="1" applyFont="1" applyFill="1" applyBorder="1" applyAlignment="1">
      <alignment/>
    </xf>
    <xf numFmtId="169" fontId="1" fillId="2" borderId="10" xfId="15" applyNumberFormat="1" applyFont="1" applyFill="1" applyBorder="1" applyAlignment="1">
      <alignment/>
    </xf>
    <xf numFmtId="169" fontId="1" fillId="2" borderId="0" xfId="15" applyNumberFormat="1" applyFont="1" applyFill="1" applyBorder="1" applyAlignment="1">
      <alignment/>
    </xf>
    <xf numFmtId="38" fontId="1" fillId="0" borderId="0" xfId="15" applyNumberFormat="1" applyFont="1" applyBorder="1" applyAlignment="1">
      <alignment/>
    </xf>
    <xf numFmtId="169" fontId="1" fillId="0" borderId="12" xfId="15" applyNumberFormat="1" applyFont="1" applyFill="1" applyBorder="1" applyAlignment="1">
      <alignment/>
    </xf>
    <xf numFmtId="169" fontId="1" fillId="2" borderId="0" xfId="15" applyNumberFormat="1" applyFont="1" applyFill="1" applyAlignment="1">
      <alignment horizontal="right"/>
    </xf>
    <xf numFmtId="169" fontId="1" fillId="0" borderId="16" xfId="15" applyNumberFormat="1" applyFont="1" applyBorder="1" applyAlignment="1">
      <alignment/>
    </xf>
    <xf numFmtId="169" fontId="1" fillId="2" borderId="16" xfId="15" applyNumberFormat="1" applyFont="1" applyFill="1" applyBorder="1" applyAlignment="1">
      <alignment/>
    </xf>
    <xf numFmtId="169" fontId="1" fillId="0" borderId="0" xfId="15" applyNumberFormat="1" applyFont="1" applyBorder="1" applyAlignment="1">
      <alignment/>
    </xf>
    <xf numFmtId="38" fontId="1" fillId="0" borderId="0" xfId="0" applyNumberFormat="1" applyFont="1" applyAlignment="1">
      <alignment/>
    </xf>
    <xf numFmtId="37" fontId="1" fillId="0" borderId="0" xfId="15" applyNumberFormat="1" applyFont="1" applyBorder="1" applyAlignment="1">
      <alignment/>
    </xf>
    <xf numFmtId="169" fontId="1" fillId="0" borderId="16" xfId="0" applyNumberFormat="1" applyFont="1" applyBorder="1" applyAlignment="1">
      <alignment/>
    </xf>
    <xf numFmtId="169" fontId="1" fillId="2" borderId="16" xfId="0" applyNumberFormat="1" applyFont="1" applyFill="1" applyBorder="1" applyAlignment="1">
      <alignment/>
    </xf>
    <xf numFmtId="38" fontId="1" fillId="0" borderId="0" xfId="0" applyNumberFormat="1" applyFont="1" applyBorder="1" applyAlignment="1">
      <alignment/>
    </xf>
    <xf numFmtId="169" fontId="6" fillId="0" borderId="0" xfId="0" applyNumberFormat="1" applyFont="1" applyAlignment="1">
      <alignment/>
    </xf>
    <xf numFmtId="172" fontId="1" fillId="2" borderId="0" xfId="15" applyNumberFormat="1" applyFont="1" applyFill="1" applyBorder="1" applyAlignment="1">
      <alignment horizontal="center"/>
    </xf>
    <xf numFmtId="172" fontId="1" fillId="2" borderId="12" xfId="15" applyNumberFormat="1" applyFont="1" applyFill="1" applyBorder="1" applyAlignment="1">
      <alignment horizontal="center"/>
    </xf>
    <xf numFmtId="172" fontId="1" fillId="2" borderId="0" xfId="0" applyNumberFormat="1" applyFont="1" applyFill="1" applyBorder="1" applyAlignment="1">
      <alignment horizontal="center"/>
    </xf>
    <xf numFmtId="172" fontId="1" fillId="2" borderId="10" xfId="0" applyNumberFormat="1" applyFont="1" applyFill="1" applyBorder="1" applyAlignment="1">
      <alignment horizontal="center"/>
    </xf>
    <xf numFmtId="0" fontId="4" fillId="0" borderId="6"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172" fontId="4" fillId="0" borderId="6" xfId="15" applyNumberFormat="1" applyFont="1" applyFill="1" applyBorder="1" applyAlignment="1">
      <alignment horizontal="center"/>
    </xf>
    <xf numFmtId="172" fontId="4" fillId="0" borderId="16" xfId="15" applyNumberFormat="1" applyFont="1" applyFill="1" applyBorder="1" applyAlignment="1">
      <alignment horizontal="center"/>
    </xf>
    <xf numFmtId="172" fontId="4" fillId="0" borderId="17" xfId="15" applyNumberFormat="1" applyFont="1" applyFill="1" applyBorder="1" applyAlignment="1">
      <alignment horizontal="center"/>
    </xf>
    <xf numFmtId="0" fontId="4" fillId="0" borderId="0" xfId="0" applyFont="1" applyFill="1" applyAlignment="1">
      <alignment horizontal="center"/>
    </xf>
    <xf numFmtId="172" fontId="1" fillId="2" borderId="9" xfId="15" applyNumberFormat="1" applyFont="1" applyFill="1" applyBorder="1" applyAlignment="1">
      <alignment/>
    </xf>
    <xf numFmtId="172" fontId="1" fillId="2" borderId="10" xfId="15" applyNumberFormat="1" applyFont="1" applyFill="1" applyBorder="1" applyAlignment="1">
      <alignment horizontal="center"/>
    </xf>
    <xf numFmtId="172" fontId="1" fillId="2" borderId="10" xfId="15" applyNumberFormat="1" applyFont="1" applyFill="1" applyBorder="1" applyAlignment="1">
      <alignment/>
    </xf>
    <xf numFmtId="172" fontId="1" fillId="2" borderId="15"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114300</xdr:rowOff>
    </xdr:from>
    <xdr:to>
      <xdr:col>5</xdr:col>
      <xdr:colOff>819150</xdr:colOff>
      <xdr:row>61</xdr:row>
      <xdr:rowOff>152400</xdr:rowOff>
    </xdr:to>
    <xdr:sp>
      <xdr:nvSpPr>
        <xdr:cNvPr id="1" name="TextBox 1"/>
        <xdr:cNvSpPr txBox="1">
          <a:spLocks noChangeArrowheads="1"/>
        </xdr:cNvSpPr>
      </xdr:nvSpPr>
      <xdr:spPr>
        <a:xfrm>
          <a:off x="19050" y="9448800"/>
          <a:ext cx="60769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onsolidated Balance Sheets  should be read in conjunction with the Annual Financial Report for the year ended 31 January 2007 and the accompanying explanatory notes attached to the interim financial statements.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47</xdr:row>
      <xdr:rowOff>152400</xdr:rowOff>
    </xdr:from>
    <xdr:to>
      <xdr:col>7</xdr:col>
      <xdr:colOff>752475</xdr:colOff>
      <xdr:row>51</xdr:row>
      <xdr:rowOff>28575</xdr:rowOff>
    </xdr:to>
    <xdr:sp>
      <xdr:nvSpPr>
        <xdr:cNvPr id="1" name="TextBox 1"/>
        <xdr:cNvSpPr txBox="1">
          <a:spLocks noChangeArrowheads="1"/>
        </xdr:cNvSpPr>
      </xdr:nvSpPr>
      <xdr:spPr>
        <a:xfrm>
          <a:off x="0" y="8010525"/>
          <a:ext cx="56769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twoCellAnchor>
    <xdr:from>
      <xdr:col>0</xdr:col>
      <xdr:colOff>0</xdr:colOff>
      <xdr:row>47</xdr:row>
      <xdr:rowOff>152400</xdr:rowOff>
    </xdr:from>
    <xdr:to>
      <xdr:col>7</xdr:col>
      <xdr:colOff>752475</xdr:colOff>
      <xdr:row>51</xdr:row>
      <xdr:rowOff>28575</xdr:rowOff>
    </xdr:to>
    <xdr:sp>
      <xdr:nvSpPr>
        <xdr:cNvPr id="2" name="TextBox 2"/>
        <xdr:cNvSpPr txBox="1">
          <a:spLocks noChangeArrowheads="1"/>
        </xdr:cNvSpPr>
      </xdr:nvSpPr>
      <xdr:spPr>
        <a:xfrm>
          <a:off x="0" y="8010525"/>
          <a:ext cx="56769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47</xdr:row>
      <xdr:rowOff>152400</xdr:rowOff>
    </xdr:from>
    <xdr:to>
      <xdr:col>8</xdr:col>
      <xdr:colOff>752475</xdr:colOff>
      <xdr:row>51</xdr:row>
      <xdr:rowOff>28575</xdr:rowOff>
    </xdr:to>
    <xdr:sp>
      <xdr:nvSpPr>
        <xdr:cNvPr id="1" name="TextBox 2"/>
        <xdr:cNvSpPr txBox="1">
          <a:spLocks noChangeArrowheads="1"/>
        </xdr:cNvSpPr>
      </xdr:nvSpPr>
      <xdr:spPr>
        <a:xfrm>
          <a:off x="95250" y="8010525"/>
          <a:ext cx="55054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twoCellAnchor>
    <xdr:from>
      <xdr:col>1</xdr:col>
      <xdr:colOff>0</xdr:colOff>
      <xdr:row>47</xdr:row>
      <xdr:rowOff>152400</xdr:rowOff>
    </xdr:from>
    <xdr:to>
      <xdr:col>8</xdr:col>
      <xdr:colOff>752475</xdr:colOff>
      <xdr:row>51</xdr:row>
      <xdr:rowOff>28575</xdr:rowOff>
    </xdr:to>
    <xdr:sp>
      <xdr:nvSpPr>
        <xdr:cNvPr id="2" name="TextBox 3"/>
        <xdr:cNvSpPr txBox="1">
          <a:spLocks noChangeArrowheads="1"/>
        </xdr:cNvSpPr>
      </xdr:nvSpPr>
      <xdr:spPr>
        <a:xfrm>
          <a:off x="95250" y="8010525"/>
          <a:ext cx="55054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63</xdr:row>
      <xdr:rowOff>9525</xdr:rowOff>
    </xdr:from>
    <xdr:to>
      <xdr:col>5</xdr:col>
      <xdr:colOff>28575</xdr:colOff>
      <xdr:row>65</xdr:row>
      <xdr:rowOff>152400</xdr:rowOff>
    </xdr:to>
    <xdr:sp>
      <xdr:nvSpPr>
        <xdr:cNvPr id="1" name="TextBox 1"/>
        <xdr:cNvSpPr txBox="1">
          <a:spLocks noChangeArrowheads="1"/>
        </xdr:cNvSpPr>
      </xdr:nvSpPr>
      <xdr:spPr>
        <a:xfrm>
          <a:off x="38100" y="10515600"/>
          <a:ext cx="601027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Cash Flow Statements should be read in conjunction with the Annual Financial Report for the year ended 31 January 2007 and the accompanying explanatory notes attached to the interim financial statements.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xdr:row>
      <xdr:rowOff>76200</xdr:rowOff>
    </xdr:from>
    <xdr:to>
      <xdr:col>9</xdr:col>
      <xdr:colOff>0</xdr:colOff>
      <xdr:row>7</xdr:row>
      <xdr:rowOff>76200</xdr:rowOff>
    </xdr:to>
    <xdr:sp>
      <xdr:nvSpPr>
        <xdr:cNvPr id="1" name="Line 1"/>
        <xdr:cNvSpPr>
          <a:spLocks/>
        </xdr:cNvSpPr>
      </xdr:nvSpPr>
      <xdr:spPr>
        <a:xfrm>
          <a:off x="6762750" y="1438275"/>
          <a:ext cx="1752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4</xdr:col>
      <xdr:colOff>0</xdr:colOff>
      <xdr:row>7</xdr:row>
      <xdr:rowOff>85725</xdr:rowOff>
    </xdr:to>
    <xdr:sp>
      <xdr:nvSpPr>
        <xdr:cNvPr id="2" name="Line 2"/>
        <xdr:cNvSpPr>
          <a:spLocks/>
        </xdr:cNvSpPr>
      </xdr:nvSpPr>
      <xdr:spPr>
        <a:xfrm flipH="1">
          <a:off x="2581275" y="1447800"/>
          <a:ext cx="1590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9</xdr:row>
      <xdr:rowOff>85725</xdr:rowOff>
    </xdr:from>
    <xdr:to>
      <xdr:col>7</xdr:col>
      <xdr:colOff>0</xdr:colOff>
      <xdr:row>9</xdr:row>
      <xdr:rowOff>85725</xdr:rowOff>
    </xdr:to>
    <xdr:sp>
      <xdr:nvSpPr>
        <xdr:cNvPr id="3" name="Line 3"/>
        <xdr:cNvSpPr>
          <a:spLocks/>
        </xdr:cNvSpPr>
      </xdr:nvSpPr>
      <xdr:spPr>
        <a:xfrm>
          <a:off x="5581650" y="1685925"/>
          <a:ext cx="1171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4</xdr:col>
      <xdr:colOff>257175</xdr:colOff>
      <xdr:row>9</xdr:row>
      <xdr:rowOff>85725</xdr:rowOff>
    </xdr:to>
    <xdr:sp>
      <xdr:nvSpPr>
        <xdr:cNvPr id="4" name="Line 4"/>
        <xdr:cNvSpPr>
          <a:spLocks/>
        </xdr:cNvSpPr>
      </xdr:nvSpPr>
      <xdr:spPr>
        <a:xfrm flipH="1">
          <a:off x="3343275" y="16859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48</xdr:row>
      <xdr:rowOff>9525</xdr:rowOff>
    </xdr:from>
    <xdr:to>
      <xdr:col>10</xdr:col>
      <xdr:colOff>828675</xdr:colOff>
      <xdr:row>50</xdr:row>
      <xdr:rowOff>57150</xdr:rowOff>
    </xdr:to>
    <xdr:sp>
      <xdr:nvSpPr>
        <xdr:cNvPr id="5" name="TextBox 5"/>
        <xdr:cNvSpPr txBox="1">
          <a:spLocks noChangeArrowheads="1"/>
        </xdr:cNvSpPr>
      </xdr:nvSpPr>
      <xdr:spPr>
        <a:xfrm>
          <a:off x="66675" y="8143875"/>
          <a:ext cx="1018222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The Condensed Consolidated Income Statements should be read in conjunction with the Annual Financial Report for the year ended 31 January 2007 and the accompanying explanatory notes attached to the interim financial statements.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echee.KYM.000\Local%20Settings\Temporary%20Internet%20Files\OLKC8\TSMconsol%20working%20for%20Q4%2031.01.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S BS"/>
      <sheetName val="FRS PL"/>
      <sheetName val="FRS equity"/>
      <sheetName val="Gross Interest Income  Exp"/>
      <sheetName val="cf"/>
      <sheetName val="Cond PL"/>
      <sheetName val="Cond BS"/>
      <sheetName val="equity"/>
      <sheetName val="det equity"/>
      <sheetName val="cf work"/>
      <sheetName val="EPS"/>
      <sheetName val="Fully diluted"/>
      <sheetName val="adj"/>
      <sheetName val="Sheet1"/>
      <sheetName val="Source-FY07"/>
      <sheetName val="Source-FY06"/>
      <sheetName val="pl"/>
      <sheetName val="P&amp;L"/>
      <sheetName val="B. Sheet"/>
      <sheetName val="bs"/>
      <sheetName val="notes"/>
      <sheetName val="working"/>
      <sheetName val="je"/>
      <sheetName val="seg"/>
      <sheetName val="segYTD"/>
      <sheetName val="MI"/>
      <sheetName val="Proof of MI"/>
      <sheetName val="Proof of RE"/>
      <sheetName val="FJK"/>
      <sheetName val="op bal"/>
      <sheetName val="Exchange"/>
      <sheetName val="Other investment"/>
      <sheetName val="reserve"/>
      <sheetName val="cnx"/>
      <sheetName val="DD"/>
      <sheetName val="Taxation"/>
      <sheetName val="Meridianotch"/>
      <sheetName val="goodwill"/>
      <sheetName val="segOct"/>
      <sheetName val="interco transactions"/>
      <sheetName val="seg Apr"/>
      <sheetName val="Announcement"/>
      <sheetName val="Cash flows breakdown"/>
      <sheetName val="Cash flows working"/>
      <sheetName val="Proposed dividend"/>
      <sheetName val="disposal"/>
      <sheetName val="FA"/>
      <sheetName val="summary"/>
      <sheetName val="Announcement note"/>
    </sheetNames>
    <sheetDataSet>
      <sheetData sheetId="0">
        <row r="40">
          <cell r="D40">
            <v>175631.4889</v>
          </cell>
          <cell r="F40">
            <v>144026</v>
          </cell>
        </row>
      </sheetData>
      <sheetData sheetId="7">
        <row r="28">
          <cell r="F28">
            <v>0</v>
          </cell>
        </row>
      </sheetData>
      <sheetData sheetId="8">
        <row r="18">
          <cell r="A18" t="str">
            <v>Currency translation differences</v>
          </cell>
        </row>
      </sheetData>
      <sheetData sheetId="10">
        <row r="24">
          <cell r="G24">
            <v>11.34</v>
          </cell>
        </row>
        <row r="26">
          <cell r="G26">
            <v>37.76</v>
          </cell>
        </row>
      </sheetData>
      <sheetData sheetId="11">
        <row r="28">
          <cell r="I28">
            <v>11.182193114514899</v>
          </cell>
          <cell r="K28">
            <v>37.24993466086837</v>
          </cell>
        </row>
      </sheetData>
      <sheetData sheetId="17">
        <row r="10">
          <cell r="AA10">
            <v>225171.293</v>
          </cell>
          <cell r="AC10">
            <v>62977.69400000002</v>
          </cell>
        </row>
        <row r="14">
          <cell r="AA14">
            <v>-155114.825</v>
          </cell>
          <cell r="AC14">
            <v>-42733.26000000001</v>
          </cell>
        </row>
        <row r="15">
          <cell r="AA15">
            <v>-17072.727000000003</v>
          </cell>
          <cell r="AC15">
            <v>-4740.255000000003</v>
          </cell>
        </row>
        <row r="37">
          <cell r="AA37">
            <v>3214.365</v>
          </cell>
          <cell r="AC37">
            <v>1199.2459999999996</v>
          </cell>
        </row>
        <row r="48">
          <cell r="AA48">
            <v>12836.349999999999</v>
          </cell>
          <cell r="AC48">
            <v>4196.625999999998</v>
          </cell>
        </row>
        <row r="52">
          <cell r="AA52">
            <v>137.07600000000002</v>
          </cell>
          <cell r="AC52">
            <v>26.886000000000024</v>
          </cell>
        </row>
        <row r="53">
          <cell r="AA53">
            <v>661.313</v>
          </cell>
          <cell r="AC53">
            <v>157.368</v>
          </cell>
        </row>
        <row r="54">
          <cell r="AA54">
            <v>145.19</v>
          </cell>
          <cell r="AC54">
            <v>40.16</v>
          </cell>
        </row>
        <row r="57">
          <cell r="AA57">
            <v>0</v>
          </cell>
          <cell r="AC57">
            <v>0</v>
          </cell>
        </row>
        <row r="58">
          <cell r="AA58">
            <v>0</v>
          </cell>
          <cell r="AC58">
            <v>0</v>
          </cell>
        </row>
        <row r="59">
          <cell r="AC59">
            <v>0</v>
          </cell>
        </row>
        <row r="62">
          <cell r="AA62">
            <v>1368.446</v>
          </cell>
          <cell r="AC62">
            <v>337.69899999999984</v>
          </cell>
        </row>
        <row r="64">
          <cell r="AA64">
            <v>0</v>
          </cell>
          <cell r="AC64">
            <v>0</v>
          </cell>
        </row>
        <row r="65">
          <cell r="AA65">
            <v>2249.1639999999998</v>
          </cell>
          <cell r="AC65">
            <v>1025.0019999999997</v>
          </cell>
        </row>
        <row r="77">
          <cell r="AA77">
            <v>-225.13400000000001</v>
          </cell>
          <cell r="AC77">
            <v>-225.13400000000001</v>
          </cell>
        </row>
        <row r="82">
          <cell r="AA82">
            <v>-10419.601999999997</v>
          </cell>
          <cell r="AC82">
            <v>-2746.534999999997</v>
          </cell>
        </row>
        <row r="87">
          <cell r="AA87">
            <v>-12580.855</v>
          </cell>
          <cell r="AC87">
            <v>-3972.1409999999996</v>
          </cell>
        </row>
        <row r="89">
          <cell r="AA89">
            <v>20073.303999999986</v>
          </cell>
          <cell r="AC89">
            <v>6025.878000000001</v>
          </cell>
        </row>
        <row r="93">
          <cell r="AA93">
            <v>20073.303999999986</v>
          </cell>
        </row>
      </sheetData>
      <sheetData sheetId="18">
        <row r="10">
          <cell r="AB10">
            <v>47406.980899999995</v>
          </cell>
        </row>
        <row r="12">
          <cell r="AB12">
            <v>2665.3</v>
          </cell>
        </row>
        <row r="14">
          <cell r="AB14">
            <v>2101.668</v>
          </cell>
        </row>
        <row r="21">
          <cell r="AB21">
            <v>10065.641000000001</v>
          </cell>
        </row>
        <row r="30">
          <cell r="AB30">
            <v>34622.038</v>
          </cell>
        </row>
        <row r="31">
          <cell r="AB31">
            <v>47496.483</v>
          </cell>
        </row>
        <row r="33">
          <cell r="AB33">
            <v>4511.454</v>
          </cell>
        </row>
        <row r="34">
          <cell r="AB34">
            <v>303.073</v>
          </cell>
        </row>
        <row r="38">
          <cell r="AB38">
            <v>4.201</v>
          </cell>
        </row>
        <row r="41">
          <cell r="AB41">
            <v>34078.823</v>
          </cell>
        </row>
        <row r="42">
          <cell r="AB42">
            <v>38638.263</v>
          </cell>
        </row>
        <row r="48">
          <cell r="AB48">
            <v>16803.933</v>
          </cell>
        </row>
        <row r="49">
          <cell r="AB49">
            <v>15561.837000000001</v>
          </cell>
        </row>
        <row r="51">
          <cell r="AB51">
            <v>26.6</v>
          </cell>
        </row>
        <row r="56">
          <cell r="AB56">
            <v>2000</v>
          </cell>
        </row>
        <row r="57">
          <cell r="AB57">
            <v>1140</v>
          </cell>
        </row>
        <row r="59">
          <cell r="AB59">
            <v>3145.468</v>
          </cell>
        </row>
        <row r="71">
          <cell r="AB71">
            <v>53165.89999999996</v>
          </cell>
        </row>
        <row r="73">
          <cell r="AB73">
            <v>23835.296889899997</v>
          </cell>
        </row>
        <row r="74">
          <cell r="AB74">
            <v>20073.30400000002</v>
          </cell>
        </row>
        <row r="75">
          <cell r="AB75">
            <v>-353.357</v>
          </cell>
        </row>
        <row r="76">
          <cell r="AB76">
            <v>3715.075</v>
          </cell>
        </row>
        <row r="78">
          <cell r="AB78">
            <v>395.42500000001746</v>
          </cell>
        </row>
        <row r="79">
          <cell r="AB79">
            <v>1373.74</v>
          </cell>
        </row>
        <row r="80">
          <cell r="AB80">
            <v>-9.029</v>
          </cell>
        </row>
        <row r="86">
          <cell r="AB86">
            <v>73435.13401010001</v>
          </cell>
        </row>
        <row r="90">
          <cell r="AB90">
            <v>6201.598</v>
          </cell>
        </row>
        <row r="92">
          <cell r="AB92">
            <v>1383</v>
          </cell>
        </row>
      </sheetData>
      <sheetData sheetId="25">
        <row r="67">
          <cell r="O67">
            <v>-355.2</v>
          </cell>
        </row>
      </sheetData>
      <sheetData sheetId="43">
        <row r="21">
          <cell r="P21">
            <v>14045.513</v>
          </cell>
          <cell r="W21">
            <v>-7812.8048999999955</v>
          </cell>
        </row>
        <row r="31">
          <cell r="U31">
            <v>-7750.216999999999</v>
          </cell>
        </row>
        <row r="32">
          <cell r="U32">
            <v>-16120.975</v>
          </cell>
        </row>
        <row r="33">
          <cell r="U33">
            <v>93.34500000000025</v>
          </cell>
        </row>
        <row r="35">
          <cell r="J35">
            <v>36516</v>
          </cell>
        </row>
        <row r="36">
          <cell r="J36">
            <v>9534</v>
          </cell>
        </row>
        <row r="41">
          <cell r="U41">
            <v>5193.933000000001</v>
          </cell>
        </row>
        <row r="42">
          <cell r="U42">
            <v>4423.437000000002</v>
          </cell>
        </row>
        <row r="48">
          <cell r="U48">
            <v>-5062.765</v>
          </cell>
        </row>
        <row r="57">
          <cell r="Y57">
            <v>59.8999999999578</v>
          </cell>
        </row>
        <row r="63">
          <cell r="U63">
            <v>43074.39988990003</v>
          </cell>
        </row>
        <row r="79">
          <cell r="Y79">
            <v>-412.8659898999904</v>
          </cell>
        </row>
        <row r="83">
          <cell r="Y83">
            <v>-1140.402</v>
          </cell>
        </row>
        <row r="90">
          <cell r="U90">
            <v>37</v>
          </cell>
        </row>
        <row r="91">
          <cell r="O91">
            <v>-224.489</v>
          </cell>
        </row>
        <row r="92">
          <cell r="P92">
            <v>35</v>
          </cell>
        </row>
        <row r="93">
          <cell r="P93">
            <v>76.25</v>
          </cell>
        </row>
        <row r="94">
          <cell r="W94">
            <v>45.278999999999996</v>
          </cell>
        </row>
        <row r="95">
          <cell r="W95">
            <v>255.75</v>
          </cell>
        </row>
        <row r="96">
          <cell r="P96">
            <v>495.508</v>
          </cell>
        </row>
        <row r="100">
          <cell r="U100">
            <v>-114.342</v>
          </cell>
        </row>
        <row r="101">
          <cell r="O101">
            <v>82.661</v>
          </cell>
        </row>
        <row r="102">
          <cell r="O102">
            <v>943.579</v>
          </cell>
        </row>
        <row r="103">
          <cell r="P103">
            <v>943.579</v>
          </cell>
        </row>
        <row r="104">
          <cell r="U104">
            <v>-1622.7389999999998</v>
          </cell>
        </row>
        <row r="107">
          <cell r="U107">
            <v>0</v>
          </cell>
        </row>
        <row r="108">
          <cell r="W108">
            <v>850</v>
          </cell>
        </row>
        <row r="109">
          <cell r="U109">
            <v>-2249.1639999999998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7"/>
  <sheetViews>
    <sheetView showGridLines="0" workbookViewId="0" topLeftCell="A45">
      <selection activeCell="C56" sqref="C56"/>
    </sheetView>
  </sheetViews>
  <sheetFormatPr defaultColWidth="9.140625" defaultRowHeight="12.75"/>
  <cols>
    <col min="2" max="2" width="19.421875" style="0" customWidth="1"/>
    <col min="3" max="3" width="33.421875" style="0" customWidth="1"/>
    <col min="4" max="4" width="13.421875" style="0" customWidth="1"/>
    <col min="5" max="5" width="3.7109375" style="0" customWidth="1"/>
    <col min="6" max="6" width="13.140625" style="0" customWidth="1"/>
  </cols>
  <sheetData>
    <row r="1" spans="1:7" ht="18.75">
      <c r="A1" s="1" t="s">
        <v>0</v>
      </c>
      <c r="B1" s="1"/>
      <c r="C1" s="1"/>
      <c r="D1" s="2"/>
      <c r="E1" s="2"/>
      <c r="F1" s="3"/>
      <c r="G1" s="2"/>
    </row>
    <row r="2" spans="1:7" ht="18.75">
      <c r="A2" s="4" t="s">
        <v>1</v>
      </c>
      <c r="B2" s="1"/>
      <c r="C2" s="1"/>
      <c r="D2" s="2"/>
      <c r="E2" s="2"/>
      <c r="F2" s="3"/>
      <c r="G2" s="2"/>
    </row>
    <row r="3" spans="1:7" ht="12.75">
      <c r="A3" s="2"/>
      <c r="B3" s="2"/>
      <c r="C3" s="2"/>
      <c r="D3" s="2"/>
      <c r="E3" s="2"/>
      <c r="F3" s="3"/>
      <c r="G3" s="2"/>
    </row>
    <row r="4" spans="1:7" ht="15.75">
      <c r="A4" s="5" t="s">
        <v>2</v>
      </c>
      <c r="B4" s="6"/>
      <c r="C4" s="6"/>
      <c r="D4" s="2"/>
      <c r="E4" s="2"/>
      <c r="F4" s="3"/>
      <c r="G4" s="2"/>
    </row>
    <row r="5" spans="1:7" ht="15.75">
      <c r="A5" s="5" t="s">
        <v>3</v>
      </c>
      <c r="B5" s="6"/>
      <c r="C5" s="6"/>
      <c r="D5" s="2"/>
      <c r="E5" s="2"/>
      <c r="F5" s="3"/>
      <c r="G5" s="2"/>
    </row>
    <row r="6" spans="1:7" ht="12.75">
      <c r="A6" s="2"/>
      <c r="B6" s="2"/>
      <c r="C6" s="2"/>
      <c r="D6" s="2"/>
      <c r="E6" s="2"/>
      <c r="F6" s="3"/>
      <c r="G6" s="2"/>
    </row>
    <row r="7" spans="1:7" ht="12.75">
      <c r="A7" s="2"/>
      <c r="B7" s="2"/>
      <c r="C7" s="2"/>
      <c r="D7" s="7" t="s">
        <v>4</v>
      </c>
      <c r="E7" s="8"/>
      <c r="F7" s="9" t="s">
        <v>5</v>
      </c>
      <c r="G7" s="2"/>
    </row>
    <row r="8" spans="1:7" ht="12.75">
      <c r="A8" s="2"/>
      <c r="B8" s="2"/>
      <c r="C8" s="2"/>
      <c r="D8" s="10" t="s">
        <v>6</v>
      </c>
      <c r="E8" s="8"/>
      <c r="F8" s="11" t="s">
        <v>7</v>
      </c>
      <c r="G8" s="2"/>
    </row>
    <row r="9" spans="1:7" ht="12.75">
      <c r="A9" s="2"/>
      <c r="B9" s="2"/>
      <c r="C9" s="2"/>
      <c r="D9" s="10" t="s">
        <v>8</v>
      </c>
      <c r="E9" s="8"/>
      <c r="F9" s="11" t="s">
        <v>9</v>
      </c>
      <c r="G9" s="2"/>
    </row>
    <row r="10" spans="1:7" ht="12.75">
      <c r="A10" s="2"/>
      <c r="B10" s="2"/>
      <c r="C10" s="2"/>
      <c r="D10" s="12" t="s">
        <v>10</v>
      </c>
      <c r="E10" s="13"/>
      <c r="F10" s="14">
        <v>39113</v>
      </c>
      <c r="G10" s="2"/>
    </row>
    <row r="11" spans="1:7" ht="12.75">
      <c r="A11" s="2"/>
      <c r="B11" s="15"/>
      <c r="C11" s="2"/>
      <c r="D11" s="16" t="s">
        <v>11</v>
      </c>
      <c r="E11" s="8"/>
      <c r="F11" s="17" t="s">
        <v>11</v>
      </c>
      <c r="G11" s="2"/>
    </row>
    <row r="12" spans="1:7" ht="12.75">
      <c r="A12" s="6" t="s">
        <v>12</v>
      </c>
      <c r="B12" s="2"/>
      <c r="C12" s="2"/>
      <c r="D12" s="2"/>
      <c r="E12" s="2"/>
      <c r="F12" s="18"/>
      <c r="G12" s="2"/>
    </row>
    <row r="13" spans="1:7" ht="12.75">
      <c r="A13" s="6" t="s">
        <v>13</v>
      </c>
      <c r="B13" s="2"/>
      <c r="C13" s="2"/>
      <c r="D13" s="2"/>
      <c r="E13" s="2"/>
      <c r="F13" s="18"/>
      <c r="G13" s="2"/>
    </row>
    <row r="14" spans="1:7" ht="12.75">
      <c r="A14" s="2" t="s">
        <v>14</v>
      </c>
      <c r="B14" s="19"/>
      <c r="C14" s="2"/>
      <c r="D14" s="20">
        <f>+'[1]B. Sheet'!AB10-D16</f>
        <v>44343.9039</v>
      </c>
      <c r="E14" s="21"/>
      <c r="F14" s="22">
        <v>50660.934</v>
      </c>
      <c r="G14" s="23"/>
    </row>
    <row r="15" spans="1:7" ht="12.75" hidden="1">
      <c r="A15" s="2" t="s">
        <v>141</v>
      </c>
      <c r="B15" s="2"/>
      <c r="C15" s="2"/>
      <c r="D15" s="24">
        <v>0</v>
      </c>
      <c r="E15" s="21"/>
      <c r="F15" s="25">
        <v>0</v>
      </c>
      <c r="G15" s="23"/>
    </row>
    <row r="16" spans="1:7" ht="12.75">
      <c r="A16" s="2" t="s">
        <v>15</v>
      </c>
      <c r="B16" s="2"/>
      <c r="C16" s="2"/>
      <c r="D16" s="24">
        <v>3063.077</v>
      </c>
      <c r="E16" s="21"/>
      <c r="F16" s="25">
        <v>3099.066</v>
      </c>
      <c r="G16" s="23"/>
    </row>
    <row r="17" spans="1:7" ht="12.75">
      <c r="A17" s="2" t="s">
        <v>16</v>
      </c>
      <c r="B17" s="2"/>
      <c r="C17" s="2"/>
      <c r="D17" s="24">
        <f>+'[1]B. Sheet'!AB21</f>
        <v>10065.641000000001</v>
      </c>
      <c r="E17" s="21"/>
      <c r="F17" s="25">
        <v>8812</v>
      </c>
      <c r="G17" s="23"/>
    </row>
    <row r="18" spans="1:7" ht="12.75">
      <c r="A18" s="2" t="s">
        <v>17</v>
      </c>
      <c r="B18" s="2"/>
      <c r="C18" s="2"/>
      <c r="D18" s="24">
        <f>+'[1]B. Sheet'!AB12</f>
        <v>2665.3</v>
      </c>
      <c r="E18" s="21"/>
      <c r="F18" s="25">
        <v>2845</v>
      </c>
      <c r="G18" s="2"/>
    </row>
    <row r="19" spans="1:7" ht="12.75">
      <c r="A19" s="2"/>
      <c r="B19" s="2"/>
      <c r="C19" s="2"/>
      <c r="D19" s="26">
        <f>SUM(D14:D18)</f>
        <v>60137.9219</v>
      </c>
      <c r="E19" s="21"/>
      <c r="F19" s="27">
        <v>65417</v>
      </c>
      <c r="G19" s="2"/>
    </row>
    <row r="20" spans="1:7" ht="12.75">
      <c r="A20" s="2"/>
      <c r="B20" s="2"/>
      <c r="C20" s="2"/>
      <c r="D20" s="21"/>
      <c r="E20" s="21"/>
      <c r="F20" s="28"/>
      <c r="G20" s="2"/>
    </row>
    <row r="21" spans="1:7" ht="12.75">
      <c r="A21" s="6" t="s">
        <v>18</v>
      </c>
      <c r="B21" s="2"/>
      <c r="C21" s="2"/>
      <c r="D21" s="21"/>
      <c r="E21" s="21"/>
      <c r="F21" s="28"/>
      <c r="G21" s="23"/>
    </row>
    <row r="22" spans="1:7" ht="12.75">
      <c r="A22" s="2" t="s">
        <v>19</v>
      </c>
      <c r="B22" s="29"/>
      <c r="C22" s="29"/>
      <c r="D22" s="30">
        <f>+'[1]B. Sheet'!AB14+'[1]B. Sheet'!AB30</f>
        <v>36723.706</v>
      </c>
      <c r="E22" s="21"/>
      <c r="F22" s="22">
        <v>28749</v>
      </c>
      <c r="G22" s="23"/>
    </row>
    <row r="23" spans="1:7" ht="12.75">
      <c r="A23" s="2" t="s">
        <v>20</v>
      </c>
      <c r="B23" s="29"/>
      <c r="C23" s="29"/>
      <c r="D23" s="31">
        <f>+'[1]B. Sheet'!AB31+'[1]B. Sheet'!AB33+'[1]B. Sheet'!AB38</f>
        <v>52012.138</v>
      </c>
      <c r="E23" s="21"/>
      <c r="F23" s="25">
        <v>35489</v>
      </c>
      <c r="G23" s="23"/>
    </row>
    <row r="24" spans="1:7" ht="12.75">
      <c r="A24" s="2" t="s">
        <v>21</v>
      </c>
      <c r="B24" s="29"/>
      <c r="C24" s="29"/>
      <c r="D24" s="24">
        <f>+'[1]B. Sheet'!AB34</f>
        <v>303.073</v>
      </c>
      <c r="E24" s="21"/>
      <c r="F24" s="25">
        <v>1426</v>
      </c>
      <c r="G24" s="23"/>
    </row>
    <row r="25" spans="1:7" ht="12.75">
      <c r="A25" s="2" t="s">
        <v>22</v>
      </c>
      <c r="B25" s="29"/>
      <c r="C25" s="29"/>
      <c r="D25" s="24">
        <f>+'[1]B. Sheet'!AB41+'[1]B. Sheet'!AB42</f>
        <v>72717.086</v>
      </c>
      <c r="E25" s="21"/>
      <c r="F25" s="25">
        <v>46050</v>
      </c>
      <c r="G25" s="2"/>
    </row>
    <row r="26" spans="1:7" ht="12.75">
      <c r="A26" s="29"/>
      <c r="B26" s="29"/>
      <c r="C26" s="29"/>
      <c r="D26" s="26">
        <f>SUM(D22:D25)</f>
        <v>161756.003</v>
      </c>
      <c r="E26" s="21"/>
      <c r="F26" s="27">
        <v>111714</v>
      </c>
      <c r="G26" s="2"/>
    </row>
    <row r="27" spans="1:7" ht="12.75">
      <c r="A27" s="2"/>
      <c r="B27" s="2"/>
      <c r="C27" s="2"/>
      <c r="D27" s="2"/>
      <c r="E27" s="2"/>
      <c r="F27" s="18"/>
      <c r="G27" s="2"/>
    </row>
    <row r="28" spans="1:7" ht="12.75">
      <c r="A28" s="6"/>
      <c r="B28" s="2"/>
      <c r="C28" s="2"/>
      <c r="D28" s="21"/>
      <c r="E28" s="21"/>
      <c r="F28" s="28"/>
      <c r="G28" s="2"/>
    </row>
    <row r="29" spans="1:7" ht="13.5" thickBot="1">
      <c r="A29" s="32" t="s">
        <v>23</v>
      </c>
      <c r="B29" s="23"/>
      <c r="C29" s="23"/>
      <c r="D29" s="33">
        <f>+D19+D26</f>
        <v>221893.92489999998</v>
      </c>
      <c r="E29" s="34"/>
      <c r="F29" s="35">
        <v>177131</v>
      </c>
      <c r="G29" s="2"/>
    </row>
    <row r="30" spans="1:7" ht="13.5" thickTop="1">
      <c r="A30" s="2"/>
      <c r="B30" s="2"/>
      <c r="C30" s="2"/>
      <c r="D30" s="21"/>
      <c r="E30" s="21"/>
      <c r="F30" s="28"/>
      <c r="G30" s="2"/>
    </row>
    <row r="31" spans="1:7" ht="12.75">
      <c r="A31" s="2"/>
      <c r="B31" s="2"/>
      <c r="C31" s="2"/>
      <c r="D31" s="21"/>
      <c r="E31" s="21"/>
      <c r="F31" s="28"/>
      <c r="G31" s="2"/>
    </row>
    <row r="32" spans="1:7" ht="12.75">
      <c r="A32" s="6"/>
      <c r="B32" s="2"/>
      <c r="C32" s="2"/>
      <c r="D32" s="21"/>
      <c r="E32" s="21"/>
      <c r="F32" s="28"/>
      <c r="G32" s="23"/>
    </row>
    <row r="33" spans="1:7" ht="12.75">
      <c r="A33" s="6" t="s">
        <v>24</v>
      </c>
      <c r="B33" s="2"/>
      <c r="C33" s="2"/>
      <c r="D33" s="21"/>
      <c r="E33" s="21"/>
      <c r="F33" s="28"/>
      <c r="G33" s="23"/>
    </row>
    <row r="34" spans="1:7" ht="12.75">
      <c r="A34" s="2" t="s">
        <v>25</v>
      </c>
      <c r="B34" s="2"/>
      <c r="C34" s="2"/>
      <c r="D34" s="20">
        <f>+'[1]B. Sheet'!AB71</f>
        <v>53165.89999999996</v>
      </c>
      <c r="E34" s="36"/>
      <c r="F34" s="22">
        <v>53106</v>
      </c>
      <c r="G34" s="23"/>
    </row>
    <row r="35" spans="1:7" ht="12.75">
      <c r="A35" s="2" t="s">
        <v>26</v>
      </c>
      <c r="B35" s="2"/>
      <c r="C35" s="2"/>
      <c r="D35" s="37">
        <f>+'[1]B. Sheet'!AB73+'[1]B. Sheet'!AB74+'[1]B. Sheet'!AB75+'[1]B. Sheet'!AB76+'[1]B. Sheet'!AB78+'[1]B. Sheet'!AB79+'[1]B. Sheet'!AB80</f>
        <v>49030.45488990002</v>
      </c>
      <c r="E35" s="36"/>
      <c r="F35" s="38">
        <v>29367</v>
      </c>
      <c r="G35" s="23"/>
    </row>
    <row r="36" spans="1:7" ht="12.75">
      <c r="A36" s="2"/>
      <c r="B36" s="29"/>
      <c r="C36" s="29"/>
      <c r="D36" s="24">
        <f>SUM(D34:D35)</f>
        <v>102196.35488989999</v>
      </c>
      <c r="E36" s="21"/>
      <c r="F36" s="25">
        <v>82473</v>
      </c>
      <c r="G36" s="23"/>
    </row>
    <row r="37" spans="1:7" ht="12.75">
      <c r="A37" s="2"/>
      <c r="B37" s="29"/>
      <c r="C37" s="29"/>
      <c r="D37" s="24"/>
      <c r="E37" s="21"/>
      <c r="F37" s="25"/>
      <c r="G37" s="23"/>
    </row>
    <row r="38" spans="1:7" ht="12.75">
      <c r="A38" s="6" t="s">
        <v>27</v>
      </c>
      <c r="B38" s="2"/>
      <c r="C38" s="2"/>
      <c r="D38" s="24">
        <f>+'[1]B. Sheet'!AB86</f>
        <v>73435.13401010001</v>
      </c>
      <c r="E38" s="21"/>
      <c r="F38" s="25">
        <v>61553</v>
      </c>
      <c r="G38" s="23"/>
    </row>
    <row r="39" spans="1:7" ht="12.75">
      <c r="A39" s="2"/>
      <c r="B39" s="2"/>
      <c r="C39" s="2"/>
      <c r="D39" s="39"/>
      <c r="E39" s="2"/>
      <c r="F39" s="40"/>
      <c r="G39" s="23"/>
    </row>
    <row r="40" spans="1:7" ht="12.75">
      <c r="A40" s="6" t="s">
        <v>28</v>
      </c>
      <c r="B40" s="2"/>
      <c r="C40" s="2"/>
      <c r="D40" s="26">
        <f>SUM(D36:D39)</f>
        <v>175631.4889</v>
      </c>
      <c r="E40" s="34"/>
      <c r="F40" s="27">
        <v>144026</v>
      </c>
      <c r="G40" s="2"/>
    </row>
    <row r="41" spans="1:7" ht="12.75">
      <c r="A41" s="2"/>
      <c r="B41" s="2"/>
      <c r="C41" s="2"/>
      <c r="D41" s="41"/>
      <c r="E41" s="41"/>
      <c r="F41" s="28"/>
      <c r="G41" s="2"/>
    </row>
    <row r="42" spans="1:7" ht="12.75">
      <c r="A42" s="6" t="s">
        <v>29</v>
      </c>
      <c r="B42" s="2"/>
      <c r="C42" s="2"/>
      <c r="D42" s="21"/>
      <c r="E42" s="21"/>
      <c r="F42" s="28"/>
      <c r="G42" s="23"/>
    </row>
    <row r="43" spans="1:7" ht="12.75">
      <c r="A43" s="2" t="s">
        <v>30</v>
      </c>
      <c r="B43" s="19"/>
      <c r="C43" s="2"/>
      <c r="D43" s="20">
        <f>+'[1]B. Sheet'!AB90</f>
        <v>6201.598</v>
      </c>
      <c r="E43" s="21"/>
      <c r="F43" s="22">
        <v>7342</v>
      </c>
      <c r="G43" s="23"/>
    </row>
    <row r="44" spans="1:7" ht="12.75">
      <c r="A44" s="2" t="s">
        <v>31</v>
      </c>
      <c r="B44" s="2"/>
      <c r="C44" s="2"/>
      <c r="D44" s="37">
        <f>+'[1]B. Sheet'!AB92</f>
        <v>1383</v>
      </c>
      <c r="E44" s="21"/>
      <c r="F44" s="38">
        <v>1383</v>
      </c>
      <c r="G44" s="23"/>
    </row>
    <row r="45" spans="1:7" ht="12.75">
      <c r="A45" s="29"/>
      <c r="B45" s="2"/>
      <c r="C45" s="2"/>
      <c r="D45" s="37">
        <f>SUM(D43:D44)</f>
        <v>7584.598</v>
      </c>
      <c r="E45" s="21"/>
      <c r="F45" s="38">
        <v>8725</v>
      </c>
      <c r="G45" s="2"/>
    </row>
    <row r="46" spans="1:7" ht="12.75">
      <c r="A46" s="2"/>
      <c r="B46" s="2"/>
      <c r="C46" s="2"/>
      <c r="D46" s="41"/>
      <c r="E46" s="41"/>
      <c r="F46" s="28"/>
      <c r="G46" s="2"/>
    </row>
    <row r="47" spans="1:7" ht="12.75">
      <c r="A47" s="6" t="s">
        <v>32</v>
      </c>
      <c r="B47" s="2"/>
      <c r="C47" s="2"/>
      <c r="D47" s="21"/>
      <c r="E47" s="21"/>
      <c r="F47" s="28"/>
      <c r="G47" s="23"/>
    </row>
    <row r="48" spans="1:7" ht="12.75">
      <c r="A48" s="2" t="s">
        <v>33</v>
      </c>
      <c r="B48" s="2"/>
      <c r="C48" s="2"/>
      <c r="D48" s="30">
        <f>+'[1]B. Sheet'!AB48+'[1]B. Sheet'!AB49+'[1]B. Sheet'!AB51</f>
        <v>32392.370000000003</v>
      </c>
      <c r="E48" s="21"/>
      <c r="F48" s="22">
        <v>21183</v>
      </c>
      <c r="G48" s="23"/>
    </row>
    <row r="49" spans="1:7" ht="12.75">
      <c r="A49" s="2" t="s">
        <v>30</v>
      </c>
      <c r="B49" s="19"/>
      <c r="C49" s="29"/>
      <c r="D49" s="31">
        <f>+'[1]B. Sheet'!AB56+'[1]B. Sheet'!AB57</f>
        <v>3140</v>
      </c>
      <c r="E49" s="21"/>
      <c r="F49" s="25">
        <v>3140</v>
      </c>
      <c r="G49" s="23"/>
    </row>
    <row r="50" spans="1:7" ht="12.75" hidden="1">
      <c r="A50" s="2" t="s">
        <v>142</v>
      </c>
      <c r="B50" s="19"/>
      <c r="C50" s="29"/>
      <c r="D50" s="31">
        <v>0</v>
      </c>
      <c r="E50" s="21"/>
      <c r="F50" s="25">
        <v>0</v>
      </c>
      <c r="G50" s="23"/>
    </row>
    <row r="51" spans="1:7" ht="12.75">
      <c r="A51" s="2" t="s">
        <v>34</v>
      </c>
      <c r="B51" s="29"/>
      <c r="C51" s="29"/>
      <c r="D51" s="31">
        <f>+'[1]B. Sheet'!AB59</f>
        <v>3145.468</v>
      </c>
      <c r="E51" s="21"/>
      <c r="F51" s="25">
        <v>57</v>
      </c>
      <c r="G51" s="23"/>
    </row>
    <row r="52" spans="1:7" ht="12.75">
      <c r="A52" s="29"/>
      <c r="B52" s="29"/>
      <c r="C52" s="29"/>
      <c r="D52" s="26">
        <f>SUM(D48:D51)</f>
        <v>38677.838</v>
      </c>
      <c r="E52" s="21"/>
      <c r="F52" s="27">
        <v>24380</v>
      </c>
      <c r="G52" s="23"/>
    </row>
    <row r="53" spans="1:7" ht="12.75">
      <c r="A53" s="29"/>
      <c r="B53" s="29"/>
      <c r="C53" s="29"/>
      <c r="D53" s="36"/>
      <c r="E53" s="21"/>
      <c r="F53" s="43"/>
      <c r="G53" s="23"/>
    </row>
    <row r="54" spans="1:7" ht="12.75">
      <c r="A54" s="6" t="s">
        <v>35</v>
      </c>
      <c r="B54" s="29"/>
      <c r="C54" s="29"/>
      <c r="D54" s="36">
        <f>+D45+D52</f>
        <v>46262.436</v>
      </c>
      <c r="E54" s="21"/>
      <c r="F54" s="43">
        <v>33105</v>
      </c>
      <c r="G54" s="23"/>
    </row>
    <row r="55" spans="1:7" ht="12.75">
      <c r="A55" s="29"/>
      <c r="B55" s="29"/>
      <c r="C55" s="29"/>
      <c r="D55" s="36"/>
      <c r="E55" s="21"/>
      <c r="F55" s="43"/>
      <c r="G55" s="23"/>
    </row>
    <row r="56" spans="1:7" ht="13.5" thickBot="1">
      <c r="A56" s="6" t="s">
        <v>36</v>
      </c>
      <c r="B56" s="29"/>
      <c r="C56" s="29"/>
      <c r="D56" s="33">
        <f>+D40+D54</f>
        <v>221893.92489999998</v>
      </c>
      <c r="E56" s="21"/>
      <c r="F56" s="35">
        <v>177131</v>
      </c>
      <c r="G56" s="23"/>
    </row>
    <row r="57" spans="1:7" ht="13.5" thickTop="1">
      <c r="A57" s="6"/>
      <c r="B57" s="29"/>
      <c r="C57" s="29"/>
      <c r="D57" s="44"/>
      <c r="E57" s="21"/>
      <c r="F57" s="45"/>
      <c r="G57" s="23"/>
    </row>
    <row r="58" spans="1:7" ht="12.75">
      <c r="A58" s="2" t="s">
        <v>143</v>
      </c>
      <c r="B58" s="29"/>
      <c r="C58" s="29"/>
      <c r="D58" s="46">
        <v>1.9191212428995974</v>
      </c>
      <c r="E58" s="21"/>
      <c r="F58" s="47">
        <v>1.5529883628968477</v>
      </c>
      <c r="G58" s="23"/>
    </row>
    <row r="59" spans="1:7" ht="12.75">
      <c r="A59" s="6"/>
      <c r="B59" s="29"/>
      <c r="C59" s="29"/>
      <c r="D59" s="44"/>
      <c r="E59" s="21"/>
      <c r="F59" s="45"/>
      <c r="G59" s="23"/>
    </row>
    <row r="60" ht="12.75">
      <c r="G60" s="23"/>
    </row>
    <row r="61" ht="12.75">
      <c r="G61" s="2"/>
    </row>
    <row r="62" ht="12.75">
      <c r="G62" s="2"/>
    </row>
    <row r="63" spans="1:7" ht="12.75">
      <c r="A63" s="2"/>
      <c r="B63" s="2"/>
      <c r="C63" s="2"/>
      <c r="D63" s="41"/>
      <c r="E63" s="41"/>
      <c r="F63" s="49"/>
      <c r="G63" s="2"/>
    </row>
    <row r="64" spans="1:7" ht="12.75">
      <c r="A64" s="2"/>
      <c r="B64" s="2"/>
      <c r="C64" s="2"/>
      <c r="D64" s="41"/>
      <c r="E64" s="41"/>
      <c r="F64" s="49"/>
      <c r="G64" s="2"/>
    </row>
    <row r="65" spans="1:7" ht="12.75" hidden="1">
      <c r="A65" s="2"/>
      <c r="B65" s="2"/>
      <c r="C65" s="2"/>
      <c r="D65" s="41"/>
      <c r="E65" s="41"/>
      <c r="F65" s="49"/>
      <c r="G65" s="2"/>
    </row>
    <row r="66" spans="1:7" ht="12.75" hidden="1">
      <c r="A66" s="50"/>
      <c r="B66" s="50"/>
      <c r="C66" s="50"/>
      <c r="D66" s="51"/>
      <c r="E66" s="52"/>
      <c r="F66" s="53"/>
      <c r="G66" s="2"/>
    </row>
    <row r="67" spans="1:7" ht="12.75" hidden="1">
      <c r="A67" s="2"/>
      <c r="B67" s="2"/>
      <c r="C67" s="2"/>
      <c r="D67" s="41"/>
      <c r="E67" s="41"/>
      <c r="F67" s="49"/>
      <c r="G67" s="2"/>
    </row>
  </sheetData>
  <printOptions horizontalCentered="1"/>
  <pageMargins left="0.7480314960629921" right="0.5511811023622047" top="0.7874015748031497" bottom="0.5905511811023623"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K121"/>
  <sheetViews>
    <sheetView workbookViewId="0" topLeftCell="A1">
      <selection activeCell="A1" sqref="A1:K73"/>
    </sheetView>
  </sheetViews>
  <sheetFormatPr defaultColWidth="9.140625" defaultRowHeight="12.75"/>
  <cols>
    <col min="1" max="1" width="34.8515625" style="0" customWidth="1"/>
    <col min="2" max="2" width="11.00390625" style="0" customWidth="1"/>
    <col min="3" max="3" width="2.8515625" style="0" customWidth="1"/>
    <col min="4" max="4" width="11.57421875" style="0" customWidth="1"/>
    <col min="5" max="5" width="2.421875" style="0" customWidth="1"/>
    <col min="7" max="7" width="2.00390625" style="0" customWidth="1"/>
    <col min="8" max="8" width="12.00390625" style="0" customWidth="1"/>
  </cols>
  <sheetData>
    <row r="1" spans="1:11" ht="18.75">
      <c r="A1" s="1"/>
      <c r="B1" s="1"/>
      <c r="C1" s="1"/>
      <c r="D1" s="2"/>
      <c r="E1" s="3"/>
      <c r="F1" s="3"/>
      <c r="G1" s="3"/>
      <c r="H1" s="3"/>
      <c r="I1" s="1"/>
      <c r="J1" s="1"/>
      <c r="K1" s="2"/>
    </row>
    <row r="2" spans="1:11" ht="18.75">
      <c r="A2" s="4"/>
      <c r="B2" s="1"/>
      <c r="C2" s="1"/>
      <c r="D2" s="2"/>
      <c r="E2" s="3"/>
      <c r="F2" s="3"/>
      <c r="G2" s="3"/>
      <c r="H2" s="3"/>
      <c r="I2" s="4"/>
      <c r="J2" s="1"/>
      <c r="K2" s="2"/>
    </row>
    <row r="3" spans="1:11" ht="12.75">
      <c r="A3" s="2"/>
      <c r="B3" s="3"/>
      <c r="C3" s="3"/>
      <c r="D3" s="3"/>
      <c r="E3" s="3"/>
      <c r="F3" s="3"/>
      <c r="G3" s="3"/>
      <c r="H3" s="3"/>
      <c r="I3" s="2"/>
      <c r="J3" s="3"/>
      <c r="K3" s="2"/>
    </row>
    <row r="4" spans="1:11" ht="15.75">
      <c r="A4" s="5"/>
      <c r="B4" s="3"/>
      <c r="C4" s="3"/>
      <c r="D4" s="3"/>
      <c r="E4" s="3"/>
      <c r="F4" s="3"/>
      <c r="G4" s="3"/>
      <c r="H4" s="3"/>
      <c r="I4" s="5"/>
      <c r="J4" s="3"/>
      <c r="K4" s="2"/>
    </row>
    <row r="5" spans="1:11" ht="15.75">
      <c r="A5" s="5"/>
      <c r="B5" s="3"/>
      <c r="C5" s="3"/>
      <c r="D5" s="3"/>
      <c r="E5" s="3"/>
      <c r="F5" s="3"/>
      <c r="G5" s="3"/>
      <c r="H5" s="3"/>
      <c r="I5" s="5"/>
      <c r="J5" s="3"/>
      <c r="K5" s="2"/>
    </row>
    <row r="6" spans="1:11" ht="12.75">
      <c r="A6" s="2"/>
      <c r="B6" s="3"/>
      <c r="C6" s="3"/>
      <c r="D6" s="3"/>
      <c r="E6" s="3"/>
      <c r="F6" s="3"/>
      <c r="G6" s="3"/>
      <c r="H6" s="3"/>
      <c r="I6" s="2"/>
      <c r="J6" s="3"/>
      <c r="K6" s="2"/>
    </row>
    <row r="7" spans="1:11" ht="12.75">
      <c r="A7" s="2"/>
      <c r="B7" s="3"/>
      <c r="C7" s="3"/>
      <c r="D7" s="3"/>
      <c r="E7" s="3"/>
      <c r="F7" s="3"/>
      <c r="G7" s="3"/>
      <c r="H7" s="3"/>
      <c r="I7" s="2"/>
      <c r="J7" s="3"/>
      <c r="K7" s="2"/>
    </row>
    <row r="8" spans="1:11" ht="12.75">
      <c r="A8" s="2"/>
      <c r="B8" s="162"/>
      <c r="C8" s="163"/>
      <c r="D8" s="164"/>
      <c r="E8" s="3"/>
      <c r="F8" s="162"/>
      <c r="G8" s="163"/>
      <c r="H8" s="164"/>
      <c r="I8" s="2"/>
      <c r="J8" s="54"/>
      <c r="K8" s="2"/>
    </row>
    <row r="9" spans="1:11" ht="12.75">
      <c r="A9" s="2"/>
      <c r="B9" s="165"/>
      <c r="C9" s="166"/>
      <c r="D9" s="167"/>
      <c r="E9" s="3"/>
      <c r="F9" s="165"/>
      <c r="G9" s="166"/>
      <c r="H9" s="167"/>
      <c r="I9" s="2"/>
      <c r="J9" s="55"/>
      <c r="K9" s="2"/>
    </row>
    <row r="10" spans="1:11" ht="12.75">
      <c r="A10" s="2"/>
      <c r="B10" s="56"/>
      <c r="C10" s="57"/>
      <c r="D10" s="58"/>
      <c r="E10" s="3"/>
      <c r="F10" s="56"/>
      <c r="G10" s="57"/>
      <c r="H10" s="58"/>
      <c r="I10" s="2"/>
      <c r="J10" s="56"/>
      <c r="K10" s="2"/>
    </row>
    <row r="11" spans="1:11" ht="12.75">
      <c r="A11" s="2"/>
      <c r="B11" s="59"/>
      <c r="C11" s="3"/>
      <c r="D11" s="17"/>
      <c r="E11" s="3"/>
      <c r="F11" s="60"/>
      <c r="G11" s="3"/>
      <c r="H11" s="61"/>
      <c r="I11" s="2"/>
      <c r="J11" s="59"/>
      <c r="K11" s="2"/>
    </row>
    <row r="12" spans="1:11" ht="12.75">
      <c r="A12" s="2"/>
      <c r="B12" s="3"/>
      <c r="C12" s="3"/>
      <c r="D12" s="18"/>
      <c r="E12" s="3"/>
      <c r="F12" s="3"/>
      <c r="G12" s="3"/>
      <c r="H12" s="18"/>
      <c r="I12" s="2"/>
      <c r="J12" s="3"/>
      <c r="K12" s="2"/>
    </row>
    <row r="13" spans="1:11" ht="12.75">
      <c r="A13" s="6"/>
      <c r="B13" s="3"/>
      <c r="C13" s="3"/>
      <c r="D13" s="18"/>
      <c r="E13" s="3"/>
      <c r="F13" s="3"/>
      <c r="G13" s="3"/>
      <c r="H13" s="18"/>
      <c r="I13" s="6"/>
      <c r="J13" s="3"/>
      <c r="K13" s="2"/>
    </row>
    <row r="14" spans="1:11" ht="12.75">
      <c r="A14" s="2"/>
      <c r="B14" s="30"/>
      <c r="C14" s="49"/>
      <c r="D14" s="22"/>
      <c r="E14" s="49"/>
      <c r="F14" s="30"/>
      <c r="G14" s="49"/>
      <c r="H14" s="22"/>
      <c r="I14" s="2"/>
      <c r="J14" s="30"/>
      <c r="K14" s="2"/>
    </row>
    <row r="15" spans="1:11" ht="12.75">
      <c r="A15" s="2"/>
      <c r="B15" s="31"/>
      <c r="C15" s="49"/>
      <c r="D15" s="25"/>
      <c r="E15" s="49"/>
      <c r="F15" s="31"/>
      <c r="G15" s="49"/>
      <c r="H15" s="25"/>
      <c r="I15" s="2"/>
      <c r="J15" s="31"/>
      <c r="K15" s="2"/>
    </row>
    <row r="16" spans="1:11" ht="12.75">
      <c r="A16" s="2"/>
      <c r="B16" s="31"/>
      <c r="C16" s="49"/>
      <c r="D16" s="25"/>
      <c r="E16" s="49"/>
      <c r="F16" s="31"/>
      <c r="G16" s="49"/>
      <c r="H16" s="25"/>
      <c r="I16" s="2"/>
      <c r="J16" s="31"/>
      <c r="K16" s="2"/>
    </row>
    <row r="17" spans="1:11" ht="12.75">
      <c r="A17" s="2"/>
      <c r="B17" s="31"/>
      <c r="C17" s="49"/>
      <c r="D17" s="25"/>
      <c r="E17" s="49"/>
      <c r="F17" s="31"/>
      <c r="G17" s="49"/>
      <c r="H17" s="25"/>
      <c r="I17" s="2"/>
      <c r="J17" s="31"/>
      <c r="K17" s="2"/>
    </row>
    <row r="18" spans="1:11" ht="12.75">
      <c r="A18" s="6"/>
      <c r="B18" s="30"/>
      <c r="C18" s="49"/>
      <c r="D18" s="22"/>
      <c r="E18" s="49"/>
      <c r="F18" s="30"/>
      <c r="G18" s="49"/>
      <c r="H18" s="22"/>
      <c r="I18" s="6"/>
      <c r="J18" s="30"/>
      <c r="K18" s="2"/>
    </row>
    <row r="19" spans="1:11" ht="12.75">
      <c r="A19" s="2"/>
      <c r="B19" s="62"/>
      <c r="C19" s="49"/>
      <c r="D19" s="63"/>
      <c r="E19" s="49"/>
      <c r="F19" s="62"/>
      <c r="G19" s="49"/>
      <c r="H19" s="63"/>
      <c r="I19" s="2"/>
      <c r="J19" s="62"/>
      <c r="K19" s="2"/>
    </row>
    <row r="20" spans="1:11" ht="12.75">
      <c r="A20" s="2"/>
      <c r="B20" s="31"/>
      <c r="C20" s="49"/>
      <c r="D20" s="25"/>
      <c r="E20" s="49"/>
      <c r="F20" s="31"/>
      <c r="G20" s="49"/>
      <c r="H20" s="25"/>
      <c r="I20" s="2"/>
      <c r="J20" s="31"/>
      <c r="K20" s="2"/>
    </row>
    <row r="21" spans="1:11" ht="12.75">
      <c r="A21" s="2"/>
      <c r="B21" s="31"/>
      <c r="C21" s="49"/>
      <c r="D21" s="25"/>
      <c r="E21" s="49"/>
      <c r="F21" s="31"/>
      <c r="G21" s="49"/>
      <c r="H21" s="25"/>
      <c r="I21" s="2"/>
      <c r="J21" s="31"/>
      <c r="K21" s="2"/>
    </row>
    <row r="22" spans="1:11" ht="12.75">
      <c r="A22" s="3"/>
      <c r="B22" s="31"/>
      <c r="C22" s="49"/>
      <c r="D22" s="25"/>
      <c r="E22" s="49"/>
      <c r="F22" s="31"/>
      <c r="G22" s="49"/>
      <c r="H22" s="25"/>
      <c r="I22" s="3"/>
      <c r="J22" s="31"/>
      <c r="K22" s="2"/>
    </row>
    <row r="23" spans="1:11" ht="12.75">
      <c r="A23" s="2"/>
      <c r="B23" s="31"/>
      <c r="C23" s="49"/>
      <c r="D23" s="25"/>
      <c r="E23" s="49"/>
      <c r="F23" s="31"/>
      <c r="G23" s="49"/>
      <c r="H23" s="25"/>
      <c r="I23" s="2"/>
      <c r="J23" s="31"/>
      <c r="K23" s="2"/>
    </row>
    <row r="24" spans="1:11" ht="12.75">
      <c r="A24" s="2"/>
      <c r="B24" s="31"/>
      <c r="C24" s="49"/>
      <c r="D24" s="25"/>
      <c r="E24" s="49"/>
      <c r="F24" s="31"/>
      <c r="G24" s="49"/>
      <c r="H24" s="25"/>
      <c r="I24" s="2"/>
      <c r="J24" s="31"/>
      <c r="K24" s="2"/>
    </row>
    <row r="25" spans="1:11" ht="12.75">
      <c r="A25" s="2"/>
      <c r="B25" s="31"/>
      <c r="C25" s="49"/>
      <c r="D25" s="25"/>
      <c r="E25" s="49"/>
      <c r="F25" s="31"/>
      <c r="G25" s="49"/>
      <c r="H25" s="25"/>
      <c r="I25" s="2"/>
      <c r="J25" s="31"/>
      <c r="K25" s="2"/>
    </row>
    <row r="26" spans="1:11" ht="12.75">
      <c r="A26" s="2"/>
      <c r="B26" s="31"/>
      <c r="C26" s="49"/>
      <c r="D26" s="25"/>
      <c r="E26" s="49"/>
      <c r="F26" s="31"/>
      <c r="G26" s="49"/>
      <c r="H26" s="25"/>
      <c r="I26" s="2"/>
      <c r="J26" s="31"/>
      <c r="K26" s="2"/>
    </row>
    <row r="27" spans="1:11" ht="12.75">
      <c r="A27" s="2"/>
      <c r="B27" s="42"/>
      <c r="C27" s="49"/>
      <c r="D27" s="38"/>
      <c r="E27" s="49"/>
      <c r="F27" s="42"/>
      <c r="G27" s="49"/>
      <c r="H27" s="38"/>
      <c r="I27" s="2"/>
      <c r="J27" s="42"/>
      <c r="K27" s="2"/>
    </row>
    <row r="28" spans="1:11" ht="12.75">
      <c r="A28" s="6"/>
      <c r="B28" s="64"/>
      <c r="C28" s="49"/>
      <c r="D28" s="27"/>
      <c r="E28" s="49"/>
      <c r="F28" s="64"/>
      <c r="G28" s="49"/>
      <c r="H28" s="27"/>
      <c r="I28" s="6"/>
      <c r="J28" s="64"/>
      <c r="K28" s="2"/>
    </row>
    <row r="29" spans="1:11" ht="12.75">
      <c r="A29" s="2"/>
      <c r="B29" s="31"/>
      <c r="C29" s="49"/>
      <c r="D29" s="25"/>
      <c r="E29" s="49"/>
      <c r="F29" s="31"/>
      <c r="G29" s="49"/>
      <c r="H29" s="25"/>
      <c r="I29" s="2"/>
      <c r="J29" s="31"/>
      <c r="K29" s="2"/>
    </row>
    <row r="30" spans="1:11" ht="12.75">
      <c r="A30" s="2"/>
      <c r="B30" s="31"/>
      <c r="C30" s="49"/>
      <c r="D30" s="25"/>
      <c r="E30" s="49"/>
      <c r="F30" s="31"/>
      <c r="G30" s="49"/>
      <c r="H30" s="25"/>
      <c r="I30" s="2"/>
      <c r="J30" s="31"/>
      <c r="K30" s="2"/>
    </row>
    <row r="31" spans="1:11" ht="12.75">
      <c r="A31" s="2"/>
      <c r="B31" s="31"/>
      <c r="C31" s="49"/>
      <c r="D31" s="25"/>
      <c r="E31" s="49"/>
      <c r="F31" s="31"/>
      <c r="G31" s="49"/>
      <c r="H31" s="25"/>
      <c r="I31" s="2"/>
      <c r="J31" s="31"/>
      <c r="K31" s="2"/>
    </row>
    <row r="32" spans="1:11" ht="12.75">
      <c r="A32" s="6"/>
      <c r="B32" s="64"/>
      <c r="C32" s="49"/>
      <c r="D32" s="27"/>
      <c r="E32" s="49"/>
      <c r="F32" s="64"/>
      <c r="G32" s="49"/>
      <c r="H32" s="27"/>
      <c r="I32" s="6"/>
      <c r="J32" s="64"/>
      <c r="K32" s="2"/>
    </row>
    <row r="33" spans="1:11" ht="12.75">
      <c r="A33" s="6"/>
      <c r="B33" s="31"/>
      <c r="C33" s="49"/>
      <c r="D33" s="25"/>
      <c r="E33" s="49"/>
      <c r="F33" s="31"/>
      <c r="G33" s="49"/>
      <c r="H33" s="25"/>
      <c r="I33" s="6"/>
      <c r="J33" s="31"/>
      <c r="K33" s="2"/>
    </row>
    <row r="34" spans="1:11" ht="12.75">
      <c r="A34" s="6"/>
      <c r="B34" s="31"/>
      <c r="C34" s="49"/>
      <c r="D34" s="25"/>
      <c r="E34" s="49"/>
      <c r="F34" s="31"/>
      <c r="G34" s="49"/>
      <c r="H34" s="25"/>
      <c r="I34" s="6"/>
      <c r="J34" s="31"/>
      <c r="K34" s="2"/>
    </row>
    <row r="35" spans="1:11" ht="12.75">
      <c r="A35" s="2"/>
      <c r="B35" s="31"/>
      <c r="C35" s="49"/>
      <c r="D35" s="25"/>
      <c r="E35" s="49"/>
      <c r="F35" s="31"/>
      <c r="G35" s="49"/>
      <c r="H35" s="25"/>
      <c r="I35" s="2"/>
      <c r="J35" s="31"/>
      <c r="K35" s="2"/>
    </row>
    <row r="36" spans="1:11" ht="12.75">
      <c r="A36" s="2"/>
      <c r="B36" s="31"/>
      <c r="C36" s="49"/>
      <c r="D36" s="25"/>
      <c r="E36" s="49"/>
      <c r="F36" s="31"/>
      <c r="G36" s="49"/>
      <c r="H36" s="25"/>
      <c r="I36" s="2"/>
      <c r="J36" s="31"/>
      <c r="K36" s="2"/>
    </row>
    <row r="37" spans="1:11" ht="12.75">
      <c r="A37" s="2"/>
      <c r="B37" s="31"/>
      <c r="C37" s="49"/>
      <c r="D37" s="25"/>
      <c r="E37" s="49"/>
      <c r="F37" s="31"/>
      <c r="G37" s="49"/>
      <c r="H37" s="25"/>
      <c r="I37" s="2"/>
      <c r="J37" s="31"/>
      <c r="K37" s="2"/>
    </row>
    <row r="38" spans="1:11" ht="13.5" thickBot="1">
      <c r="A38" s="6"/>
      <c r="B38" s="65"/>
      <c r="C38" s="49"/>
      <c r="D38" s="66"/>
      <c r="E38" s="49"/>
      <c r="F38" s="65"/>
      <c r="G38" s="49"/>
      <c r="H38" s="66"/>
      <c r="I38" s="6"/>
      <c r="J38" s="65"/>
      <c r="K38" s="2"/>
    </row>
    <row r="39" spans="1:11" ht="13.5" thickTop="1">
      <c r="A39" s="2"/>
      <c r="B39" s="67"/>
      <c r="C39" s="67"/>
      <c r="D39" s="68"/>
      <c r="E39" s="67"/>
      <c r="F39" s="67"/>
      <c r="G39" s="67"/>
      <c r="H39" s="68"/>
      <c r="I39" s="2"/>
      <c r="J39" s="67"/>
      <c r="K39" s="2"/>
    </row>
    <row r="40" spans="1:11" ht="12.75">
      <c r="A40" s="2"/>
      <c r="B40" s="67"/>
      <c r="C40" s="67"/>
      <c r="D40" s="68"/>
      <c r="E40" s="67"/>
      <c r="F40" s="67"/>
      <c r="G40" s="67"/>
      <c r="H40" s="68"/>
      <c r="I40" s="2"/>
      <c r="J40" s="67"/>
      <c r="K40" s="2"/>
    </row>
    <row r="41" spans="1:11" ht="12.75">
      <c r="A41" s="6"/>
      <c r="B41" s="67"/>
      <c r="C41" s="67"/>
      <c r="D41" s="68"/>
      <c r="E41" s="67"/>
      <c r="F41" s="67"/>
      <c r="G41" s="67"/>
      <c r="H41" s="68"/>
      <c r="I41" s="6"/>
      <c r="J41" s="67"/>
      <c r="K41" s="2"/>
    </row>
    <row r="42" spans="1:11" ht="12.75">
      <c r="A42" s="6"/>
      <c r="B42" s="67"/>
      <c r="C42" s="67"/>
      <c r="D42" s="68"/>
      <c r="E42" s="67"/>
      <c r="F42" s="67"/>
      <c r="G42" s="67"/>
      <c r="H42" s="68"/>
      <c r="I42" s="6"/>
      <c r="J42" s="67"/>
      <c r="K42" s="2"/>
    </row>
    <row r="43" spans="1:11" ht="12.75">
      <c r="A43" s="2"/>
      <c r="B43" s="69"/>
      <c r="C43" s="67"/>
      <c r="D43" s="70"/>
      <c r="E43" s="67"/>
      <c r="F43" s="69"/>
      <c r="G43" s="67"/>
      <c r="H43" s="70"/>
      <c r="I43" s="2"/>
      <c r="J43" s="69"/>
      <c r="K43" s="2"/>
    </row>
    <row r="44" spans="1:11" ht="12.75">
      <c r="A44" s="2"/>
      <c r="B44" s="71"/>
      <c r="C44" s="67"/>
      <c r="D44" s="72"/>
      <c r="E44" s="67"/>
      <c r="F44" s="71"/>
      <c r="G44" s="67"/>
      <c r="H44" s="72"/>
      <c r="I44" s="2"/>
      <c r="J44" s="71"/>
      <c r="K44" s="2"/>
    </row>
    <row r="45" spans="1:11" ht="12.75">
      <c r="A45" s="73"/>
      <c r="B45" s="69"/>
      <c r="C45" s="67"/>
      <c r="D45" s="74"/>
      <c r="E45" s="67"/>
      <c r="F45" s="69"/>
      <c r="G45" s="67"/>
      <c r="H45" s="74"/>
      <c r="I45" s="73"/>
      <c r="J45" s="69"/>
      <c r="K45" s="2"/>
    </row>
    <row r="46" spans="1:11" ht="12.75">
      <c r="A46" s="2"/>
      <c r="B46" s="3"/>
      <c r="C46" s="3"/>
      <c r="D46" s="3"/>
      <c r="E46" s="3"/>
      <c r="F46" s="3"/>
      <c r="G46" s="3"/>
      <c r="H46" s="3"/>
      <c r="I46" s="2"/>
      <c r="J46" s="3"/>
      <c r="K46" s="2"/>
    </row>
    <row r="47" spans="1:11" ht="12.75">
      <c r="A47" s="6"/>
      <c r="B47" s="75"/>
      <c r="C47" s="76"/>
      <c r="D47" s="77"/>
      <c r="E47" s="76"/>
      <c r="F47" s="75"/>
      <c r="G47" s="76"/>
      <c r="H47" s="77"/>
      <c r="I47" s="6"/>
      <c r="J47" s="75"/>
      <c r="K47" s="2"/>
    </row>
    <row r="48" spans="1:11" ht="12.75">
      <c r="A48" s="2"/>
      <c r="B48" s="3"/>
      <c r="C48" s="3"/>
      <c r="D48" s="3"/>
      <c r="E48" s="3"/>
      <c r="F48" s="3"/>
      <c r="G48" s="3"/>
      <c r="H48" s="3"/>
      <c r="I48" s="2"/>
      <c r="J48" s="3"/>
      <c r="K48" s="2"/>
    </row>
    <row r="49" spans="1:11" ht="12.75">
      <c r="A49" s="2"/>
      <c r="B49" s="3"/>
      <c r="C49" s="3"/>
      <c r="D49" s="3"/>
      <c r="E49" s="3"/>
      <c r="F49" s="3"/>
      <c r="G49" s="3"/>
      <c r="H49" s="3"/>
      <c r="I49" s="2"/>
      <c r="J49" s="3"/>
      <c r="K49" s="2"/>
    </row>
    <row r="50" spans="1:11" ht="12.75">
      <c r="A50" s="2"/>
      <c r="B50" s="3"/>
      <c r="C50" s="3"/>
      <c r="D50" s="3"/>
      <c r="E50" s="3"/>
      <c r="F50" s="3"/>
      <c r="G50" s="3"/>
      <c r="H50" s="3"/>
      <c r="I50" s="2"/>
      <c r="J50" s="3"/>
      <c r="K50" s="2"/>
    </row>
    <row r="51" spans="1:11" ht="12.75">
      <c r="A51" s="2"/>
      <c r="B51" s="3"/>
      <c r="C51" s="3"/>
      <c r="D51" s="3"/>
      <c r="E51" s="3"/>
      <c r="F51" s="3"/>
      <c r="G51" s="3"/>
      <c r="H51" s="3"/>
      <c r="I51" s="2"/>
      <c r="J51" s="3"/>
      <c r="K51" s="2"/>
    </row>
    <row r="52" spans="1:11" ht="12.75">
      <c r="A52" s="2"/>
      <c r="B52" s="3"/>
      <c r="C52" s="3"/>
      <c r="D52" s="3"/>
      <c r="E52" s="3"/>
      <c r="F52" s="3"/>
      <c r="G52" s="3"/>
      <c r="H52" s="3"/>
      <c r="I52" s="2"/>
      <c r="J52" s="3"/>
      <c r="K52" s="2"/>
    </row>
    <row r="53" spans="1:11" ht="12.75">
      <c r="A53" s="2"/>
      <c r="B53" s="78"/>
      <c r="C53" s="79"/>
      <c r="D53" s="3"/>
      <c r="E53" s="3"/>
      <c r="F53" s="80"/>
      <c r="G53" s="3"/>
      <c r="H53" s="3"/>
      <c r="I53" s="2"/>
      <c r="J53" s="78"/>
      <c r="K53" s="2"/>
    </row>
    <row r="54" spans="1:11" ht="18.75">
      <c r="A54" s="1"/>
      <c r="B54" s="1"/>
      <c r="C54" s="1"/>
      <c r="D54" s="2"/>
      <c r="E54" s="3"/>
      <c r="F54" s="3"/>
      <c r="G54" s="3"/>
      <c r="H54" s="3"/>
      <c r="I54" s="1"/>
      <c r="J54" s="1"/>
      <c r="K54" s="2"/>
    </row>
    <row r="55" spans="1:11" ht="18.75">
      <c r="A55" s="4"/>
      <c r="B55" s="1"/>
      <c r="C55" s="1"/>
      <c r="D55" s="2"/>
      <c r="E55" s="3"/>
      <c r="F55" s="3"/>
      <c r="G55" s="3"/>
      <c r="H55" s="3"/>
      <c r="I55" s="4"/>
      <c r="J55" s="1"/>
      <c r="K55" s="2"/>
    </row>
    <row r="56" spans="1:11" ht="12.75">
      <c r="A56" s="2"/>
      <c r="B56" s="3"/>
      <c r="C56" s="3"/>
      <c r="D56" s="3"/>
      <c r="E56" s="3"/>
      <c r="F56" s="3"/>
      <c r="G56" s="3"/>
      <c r="H56" s="3"/>
      <c r="I56" s="2"/>
      <c r="J56" s="3"/>
      <c r="K56" s="2"/>
    </row>
    <row r="57" spans="1:11" ht="15.75">
      <c r="A57" s="5"/>
      <c r="B57" s="3"/>
      <c r="C57" s="3"/>
      <c r="D57" s="3"/>
      <c r="E57" s="3"/>
      <c r="F57" s="3"/>
      <c r="G57" s="3"/>
      <c r="H57" s="3"/>
      <c r="I57" s="5"/>
      <c r="J57" s="3"/>
      <c r="K57" s="2"/>
    </row>
    <row r="58" spans="1:11" ht="15.75">
      <c r="A58" s="5"/>
      <c r="B58" s="3"/>
      <c r="C58" s="3"/>
      <c r="D58" s="3"/>
      <c r="E58" s="3"/>
      <c r="F58" s="3"/>
      <c r="G58" s="3"/>
      <c r="H58" s="3"/>
      <c r="I58" s="5"/>
      <c r="J58" s="3"/>
      <c r="K58" s="2"/>
    </row>
    <row r="59" spans="1:10" ht="12.75">
      <c r="A59" s="2"/>
      <c r="B59" s="3"/>
      <c r="C59" s="3"/>
      <c r="D59" s="3"/>
      <c r="E59" s="3"/>
      <c r="F59" s="3"/>
      <c r="G59" s="3"/>
      <c r="H59" s="3"/>
      <c r="I59" s="2"/>
      <c r="J59" s="3"/>
    </row>
    <row r="60" spans="1:10" ht="12.75">
      <c r="A60" s="2"/>
      <c r="B60" s="3"/>
      <c r="C60" s="3"/>
      <c r="D60" s="3"/>
      <c r="E60" s="3"/>
      <c r="F60" s="3"/>
      <c r="G60" s="3"/>
      <c r="H60" s="3"/>
      <c r="I60" s="2"/>
      <c r="J60" s="3"/>
    </row>
    <row r="61" spans="1:10" ht="12.75">
      <c r="A61" s="2"/>
      <c r="B61" s="162"/>
      <c r="C61" s="163"/>
      <c r="D61" s="164"/>
      <c r="E61" s="3"/>
      <c r="F61" s="162"/>
      <c r="G61" s="163"/>
      <c r="H61" s="164"/>
      <c r="I61" s="2"/>
      <c r="J61" s="54"/>
    </row>
    <row r="62" spans="1:10" ht="12.75">
      <c r="A62" s="2"/>
      <c r="B62" s="165"/>
      <c r="C62" s="166"/>
      <c r="D62" s="167"/>
      <c r="E62" s="3"/>
      <c r="F62" s="165"/>
      <c r="G62" s="166"/>
      <c r="H62" s="167"/>
      <c r="I62" s="2"/>
      <c r="J62" s="55"/>
    </row>
    <row r="63" spans="1:10" ht="12.75">
      <c r="A63" s="2"/>
      <c r="B63" s="56"/>
      <c r="C63" s="57"/>
      <c r="D63" s="58"/>
      <c r="E63" s="3"/>
      <c r="F63" s="56"/>
      <c r="G63" s="57"/>
      <c r="H63" s="58"/>
      <c r="I63" s="2"/>
      <c r="J63" s="56"/>
    </row>
    <row r="64" spans="1:10" ht="12.75">
      <c r="A64" s="2"/>
      <c r="B64" s="59"/>
      <c r="C64" s="3"/>
      <c r="D64" s="17"/>
      <c r="E64" s="3"/>
      <c r="F64" s="60"/>
      <c r="G64" s="3"/>
      <c r="H64" s="61"/>
      <c r="I64" s="2"/>
      <c r="J64" s="59"/>
    </row>
    <row r="65" spans="1:10" ht="12.75">
      <c r="A65" s="2"/>
      <c r="B65" s="3"/>
      <c r="C65" s="3"/>
      <c r="D65" s="18"/>
      <c r="E65" s="3"/>
      <c r="F65" s="3"/>
      <c r="G65" s="3"/>
      <c r="H65" s="18"/>
      <c r="I65" s="2"/>
      <c r="J65" s="3"/>
    </row>
    <row r="66" spans="1:10" ht="12.75">
      <c r="A66" s="6"/>
      <c r="B66" s="3"/>
      <c r="C66" s="3"/>
      <c r="D66" s="18"/>
      <c r="E66" s="3"/>
      <c r="F66" s="3"/>
      <c r="G66" s="3"/>
      <c r="H66" s="18"/>
      <c r="I66" s="6"/>
      <c r="J66" s="3"/>
    </row>
    <row r="67" spans="1:10" ht="12.75">
      <c r="A67" s="2"/>
      <c r="B67" s="30"/>
      <c r="C67" s="49"/>
      <c r="D67" s="22"/>
      <c r="E67" s="49"/>
      <c r="F67" s="30"/>
      <c r="G67" s="49"/>
      <c r="H67" s="22"/>
      <c r="I67" s="2"/>
      <c r="J67" s="30"/>
    </row>
    <row r="68" spans="1:10" ht="12.75">
      <c r="A68" s="2"/>
      <c r="B68" s="31"/>
      <c r="C68" s="49"/>
      <c r="D68" s="25"/>
      <c r="E68" s="49"/>
      <c r="F68" s="31"/>
      <c r="G68" s="49"/>
      <c r="H68" s="25"/>
      <c r="I68" s="2"/>
      <c r="J68" s="31"/>
    </row>
    <row r="69" spans="1:10" ht="12.75">
      <c r="A69" s="2"/>
      <c r="B69" s="31"/>
      <c r="C69" s="49"/>
      <c r="D69" s="25"/>
      <c r="E69" s="49"/>
      <c r="F69" s="31"/>
      <c r="G69" s="49"/>
      <c r="H69" s="25"/>
      <c r="I69" s="2"/>
      <c r="J69" s="31"/>
    </row>
    <row r="70" spans="1:10" ht="12.75">
      <c r="A70" s="2"/>
      <c r="B70" s="31"/>
      <c r="C70" s="49"/>
      <c r="D70" s="25"/>
      <c r="E70" s="49"/>
      <c r="F70" s="31"/>
      <c r="G70" s="49"/>
      <c r="H70" s="25"/>
      <c r="I70" s="2"/>
      <c r="J70" s="31"/>
    </row>
    <row r="71" spans="1:10" ht="12.75">
      <c r="A71" s="6"/>
      <c r="B71" s="30"/>
      <c r="C71" s="49"/>
      <c r="D71" s="22"/>
      <c r="E71" s="49"/>
      <c r="F71" s="30"/>
      <c r="G71" s="49"/>
      <c r="H71" s="22"/>
      <c r="I71" s="6"/>
      <c r="J71" s="30"/>
    </row>
    <row r="72" spans="1:10" ht="12.75">
      <c r="A72" s="2"/>
      <c r="B72" s="62"/>
      <c r="C72" s="49"/>
      <c r="D72" s="63"/>
      <c r="E72" s="49"/>
      <c r="F72" s="62"/>
      <c r="G72" s="49"/>
      <c r="H72" s="63"/>
      <c r="I72" s="2"/>
      <c r="J72" s="62"/>
    </row>
    <row r="73" spans="1:10" ht="12.75">
      <c r="A73" s="2"/>
      <c r="B73" s="31"/>
      <c r="C73" s="49"/>
      <c r="D73" s="25"/>
      <c r="E73" s="49"/>
      <c r="F73" s="31"/>
      <c r="G73" s="49"/>
      <c r="H73" s="25"/>
      <c r="I73" s="2"/>
      <c r="J73" s="31"/>
    </row>
    <row r="74" spans="1:10" ht="12.75">
      <c r="A74" s="2"/>
      <c r="B74" s="31"/>
      <c r="C74" s="49"/>
      <c r="D74" s="25"/>
      <c r="E74" s="49"/>
      <c r="F74" s="31"/>
      <c r="G74" s="49"/>
      <c r="H74" s="25"/>
      <c r="I74" s="2"/>
      <c r="J74" s="31"/>
    </row>
    <row r="75" spans="1:10" ht="12.75">
      <c r="A75" s="3"/>
      <c r="B75" s="31"/>
      <c r="C75" s="49"/>
      <c r="D75" s="25"/>
      <c r="E75" s="49"/>
      <c r="F75" s="31"/>
      <c r="G75" s="49"/>
      <c r="H75" s="25"/>
      <c r="I75" s="3"/>
      <c r="J75" s="31"/>
    </row>
    <row r="76" spans="1:10" ht="12.75">
      <c r="A76" s="2"/>
      <c r="B76" s="31"/>
      <c r="C76" s="49"/>
      <c r="D76" s="25"/>
      <c r="E76" s="49"/>
      <c r="F76" s="31"/>
      <c r="G76" s="49"/>
      <c r="H76" s="25"/>
      <c r="I76" s="2"/>
      <c r="J76" s="31"/>
    </row>
    <row r="77" spans="1:10" ht="12.75">
      <c r="A77" s="2"/>
      <c r="B77" s="31"/>
      <c r="C77" s="49"/>
      <c r="D77" s="25"/>
      <c r="E77" s="49"/>
      <c r="F77" s="31"/>
      <c r="G77" s="49"/>
      <c r="H77" s="25"/>
      <c r="I77" s="2"/>
      <c r="J77" s="31"/>
    </row>
    <row r="78" spans="1:10" ht="12.75">
      <c r="A78" s="2"/>
      <c r="B78" s="31"/>
      <c r="C78" s="49"/>
      <c r="D78" s="25"/>
      <c r="E78" s="49"/>
      <c r="F78" s="31"/>
      <c r="G78" s="49"/>
      <c r="H78" s="25"/>
      <c r="I78" s="2"/>
      <c r="J78" s="31"/>
    </row>
    <row r="79" spans="1:10" ht="12.75">
      <c r="A79" s="2"/>
      <c r="B79" s="31"/>
      <c r="C79" s="49"/>
      <c r="D79" s="25"/>
      <c r="E79" s="49"/>
      <c r="F79" s="31"/>
      <c r="G79" s="49"/>
      <c r="H79" s="25"/>
      <c r="I79" s="2"/>
      <c r="J79" s="31"/>
    </row>
    <row r="80" spans="1:10" ht="12.75">
      <c r="A80" s="2"/>
      <c r="B80" s="42"/>
      <c r="C80" s="49"/>
      <c r="D80" s="38"/>
      <c r="E80" s="49"/>
      <c r="F80" s="42"/>
      <c r="G80" s="49"/>
      <c r="H80" s="38"/>
      <c r="I80" s="2"/>
      <c r="J80" s="42"/>
    </row>
    <row r="81" spans="1:10" ht="12.75">
      <c r="A81" s="6"/>
      <c r="B81" s="64"/>
      <c r="C81" s="49"/>
      <c r="D81" s="27"/>
      <c r="E81" s="49"/>
      <c r="F81" s="64"/>
      <c r="G81" s="49"/>
      <c r="H81" s="27"/>
      <c r="I81" s="6"/>
      <c r="J81" s="64"/>
    </row>
    <row r="82" spans="1:10" ht="12.75">
      <c r="A82" s="2"/>
      <c r="B82" s="31"/>
      <c r="C82" s="49"/>
      <c r="D82" s="25"/>
      <c r="E82" s="49"/>
      <c r="F82" s="31"/>
      <c r="G82" s="49"/>
      <c r="H82" s="25"/>
      <c r="I82" s="2"/>
      <c r="J82" s="31"/>
    </row>
    <row r="83" spans="1:10" ht="12.75">
      <c r="A83" s="2"/>
      <c r="B83" s="31"/>
      <c r="C83" s="49"/>
      <c r="D83" s="25"/>
      <c r="E83" s="49"/>
      <c r="F83" s="31"/>
      <c r="G83" s="49"/>
      <c r="H83" s="25"/>
      <c r="I83" s="2"/>
      <c r="J83" s="31"/>
    </row>
    <row r="84" spans="1:10" ht="12.75">
      <c r="A84" s="2"/>
      <c r="B84" s="31"/>
      <c r="C84" s="49"/>
      <c r="D84" s="25"/>
      <c r="E84" s="49"/>
      <c r="F84" s="31"/>
      <c r="G84" s="49"/>
      <c r="H84" s="25"/>
      <c r="I84" s="2"/>
      <c r="J84" s="31"/>
    </row>
    <row r="85" spans="1:10" ht="12.75">
      <c r="A85" s="6"/>
      <c r="B85" s="64"/>
      <c r="C85" s="49"/>
      <c r="D85" s="27"/>
      <c r="E85" s="49"/>
      <c r="F85" s="64"/>
      <c r="G85" s="49"/>
      <c r="H85" s="27"/>
      <c r="I85" s="6"/>
      <c r="J85" s="64"/>
    </row>
    <row r="86" spans="1:10" ht="12.75">
      <c r="A86" s="6"/>
      <c r="B86" s="31"/>
      <c r="C86" s="49"/>
      <c r="D86" s="25"/>
      <c r="E86" s="49"/>
      <c r="F86" s="31"/>
      <c r="G86" s="49"/>
      <c r="H86" s="25"/>
      <c r="I86" s="6"/>
      <c r="J86" s="31"/>
    </row>
    <row r="87" spans="1:10" ht="12.75">
      <c r="A87" s="6"/>
      <c r="B87" s="31"/>
      <c r="C87" s="49"/>
      <c r="D87" s="25"/>
      <c r="E87" s="49"/>
      <c r="F87" s="31"/>
      <c r="G87" s="49"/>
      <c r="H87" s="25"/>
      <c r="I87" s="6"/>
      <c r="J87" s="31"/>
    </row>
    <row r="88" spans="1:10" ht="12.75">
      <c r="A88" s="2"/>
      <c r="B88" s="31"/>
      <c r="C88" s="49"/>
      <c r="D88" s="25"/>
      <c r="E88" s="49"/>
      <c r="F88" s="31"/>
      <c r="G88" s="49"/>
      <c r="H88" s="25"/>
      <c r="I88" s="2"/>
      <c r="J88" s="31"/>
    </row>
    <row r="89" spans="1:10" ht="12.75">
      <c r="A89" s="2"/>
      <c r="B89" s="31"/>
      <c r="C89" s="49"/>
      <c r="D89" s="25"/>
      <c r="E89" s="49"/>
      <c r="F89" s="31"/>
      <c r="G89" s="49"/>
      <c r="H89" s="25"/>
      <c r="I89" s="2"/>
      <c r="J89" s="31"/>
    </row>
    <row r="90" spans="1:10" ht="12.75">
      <c r="A90" s="2"/>
      <c r="B90" s="31"/>
      <c r="C90" s="49"/>
      <c r="D90" s="25"/>
      <c r="E90" s="49"/>
      <c r="F90" s="31"/>
      <c r="G90" s="49"/>
      <c r="H90" s="25"/>
      <c r="I90" s="2"/>
      <c r="J90" s="31"/>
    </row>
    <row r="91" spans="1:10" ht="13.5" thickBot="1">
      <c r="A91" s="6"/>
      <c r="B91" s="65"/>
      <c r="C91" s="49"/>
      <c r="D91" s="66"/>
      <c r="E91" s="49"/>
      <c r="F91" s="65"/>
      <c r="G91" s="49"/>
      <c r="H91" s="66"/>
      <c r="I91" s="6"/>
      <c r="J91" s="65"/>
    </row>
    <row r="92" spans="1:10" ht="13.5" thickTop="1">
      <c r="A92" s="2"/>
      <c r="B92" s="67"/>
      <c r="C92" s="67"/>
      <c r="D92" s="68"/>
      <c r="E92" s="67"/>
      <c r="F92" s="67"/>
      <c r="G92" s="67"/>
      <c r="H92" s="68"/>
      <c r="I92" s="2"/>
      <c r="J92" s="67"/>
    </row>
    <row r="93" spans="1:10" ht="12.75">
      <c r="A93" s="2"/>
      <c r="B93" s="67"/>
      <c r="C93" s="67"/>
      <c r="D93" s="68"/>
      <c r="E93" s="67"/>
      <c r="F93" s="67"/>
      <c r="G93" s="67"/>
      <c r="H93" s="68"/>
      <c r="I93" s="2"/>
      <c r="J93" s="67"/>
    </row>
    <row r="94" spans="1:10" ht="12.75">
      <c r="A94" s="6"/>
      <c r="B94" s="67"/>
      <c r="C94" s="67"/>
      <c r="D94" s="68"/>
      <c r="E94" s="67"/>
      <c r="F94" s="67"/>
      <c r="G94" s="67"/>
      <c r="H94" s="68"/>
      <c r="I94" s="6"/>
      <c r="J94" s="67"/>
    </row>
    <row r="95" spans="1:10" ht="12.75">
      <c r="A95" s="6"/>
      <c r="B95" s="67"/>
      <c r="C95" s="67"/>
      <c r="D95" s="68"/>
      <c r="E95" s="67"/>
      <c r="F95" s="67"/>
      <c r="G95" s="67"/>
      <c r="H95" s="68"/>
      <c r="I95" s="6"/>
      <c r="J95" s="67"/>
    </row>
    <row r="96" spans="1:10" ht="12.75">
      <c r="A96" s="2"/>
      <c r="B96" s="69"/>
      <c r="C96" s="67"/>
      <c r="D96" s="70"/>
      <c r="E96" s="67"/>
      <c r="F96" s="69"/>
      <c r="G96" s="67"/>
      <c r="H96" s="70"/>
      <c r="I96" s="2"/>
      <c r="J96" s="69"/>
    </row>
    <row r="97" spans="1:10" ht="12.75">
      <c r="A97" s="2"/>
      <c r="B97" s="71"/>
      <c r="C97" s="67"/>
      <c r="D97" s="72"/>
      <c r="E97" s="67"/>
      <c r="F97" s="71"/>
      <c r="G97" s="67"/>
      <c r="H97" s="72"/>
      <c r="I97" s="2"/>
      <c r="J97" s="71"/>
    </row>
    <row r="98" spans="1:10" ht="12.75">
      <c r="A98" s="73"/>
      <c r="B98" s="69"/>
      <c r="C98" s="67"/>
      <c r="D98" s="74"/>
      <c r="E98" s="67"/>
      <c r="F98" s="69"/>
      <c r="G98" s="67"/>
      <c r="H98" s="74"/>
      <c r="I98" s="73"/>
      <c r="J98" s="69"/>
    </row>
    <row r="99" spans="1:10" ht="12.75">
      <c r="A99" s="2"/>
      <c r="B99" s="3"/>
      <c r="C99" s="3"/>
      <c r="D99" s="3"/>
      <c r="E99" s="3"/>
      <c r="F99" s="3"/>
      <c r="G99" s="3"/>
      <c r="H99" s="3"/>
      <c r="I99" s="2"/>
      <c r="J99" s="3"/>
    </row>
    <row r="100" spans="1:10" ht="12.75">
      <c r="A100" s="6"/>
      <c r="B100" s="75"/>
      <c r="C100" s="76"/>
      <c r="D100" s="77"/>
      <c r="E100" s="76"/>
      <c r="F100" s="75"/>
      <c r="G100" s="76"/>
      <c r="H100" s="77"/>
      <c r="I100" s="6"/>
      <c r="J100" s="75"/>
    </row>
    <row r="101" spans="1:10" ht="12.75">
      <c r="A101" s="2"/>
      <c r="B101" s="3"/>
      <c r="C101" s="3"/>
      <c r="D101" s="3"/>
      <c r="E101" s="3"/>
      <c r="F101" s="3"/>
      <c r="G101" s="3"/>
      <c r="H101" s="3"/>
      <c r="I101" s="2"/>
      <c r="J101" s="3"/>
    </row>
    <row r="102" spans="1:10" ht="12.75">
      <c r="A102" s="2"/>
      <c r="B102" s="3"/>
      <c r="C102" s="3"/>
      <c r="D102" s="3"/>
      <c r="E102" s="3"/>
      <c r="F102" s="3"/>
      <c r="G102" s="3"/>
      <c r="H102" s="3"/>
      <c r="I102" s="2"/>
      <c r="J102" s="3"/>
    </row>
    <row r="103" spans="1:10" ht="12.75">
      <c r="A103" s="2"/>
      <c r="B103" s="3"/>
      <c r="C103" s="3"/>
      <c r="D103" s="3"/>
      <c r="E103" s="3"/>
      <c r="F103" s="3"/>
      <c r="G103" s="3"/>
      <c r="H103" s="3"/>
      <c r="I103" s="2"/>
      <c r="J103" s="3"/>
    </row>
    <row r="104" spans="1:10" ht="12.75">
      <c r="A104" s="2"/>
      <c r="B104" s="3"/>
      <c r="C104" s="3"/>
      <c r="D104" s="3"/>
      <c r="E104" s="3"/>
      <c r="F104" s="3"/>
      <c r="G104" s="3"/>
      <c r="H104" s="3"/>
      <c r="I104" s="2"/>
      <c r="J104" s="3"/>
    </row>
    <row r="105" spans="1:10" ht="12.75">
      <c r="A105" s="2"/>
      <c r="B105" s="3"/>
      <c r="C105" s="3"/>
      <c r="D105" s="3"/>
      <c r="E105" s="3"/>
      <c r="F105" s="3"/>
      <c r="G105" s="3"/>
      <c r="H105" s="3"/>
      <c r="I105" s="2"/>
      <c r="J105" s="3"/>
    </row>
    <row r="106" spans="1:10" ht="12.75">
      <c r="A106" s="2"/>
      <c r="B106" s="78"/>
      <c r="C106" s="79"/>
      <c r="D106" s="3"/>
      <c r="E106" s="3"/>
      <c r="F106" s="80"/>
      <c r="G106" s="3"/>
      <c r="H106" s="3"/>
      <c r="I106" s="2"/>
      <c r="J106" s="78"/>
    </row>
    <row r="107" spans="1:10" ht="18.75">
      <c r="A107" s="1"/>
      <c r="B107" s="1"/>
      <c r="C107" s="1"/>
      <c r="D107" s="2"/>
      <c r="E107" s="3"/>
      <c r="F107" s="3"/>
      <c r="G107" s="3"/>
      <c r="H107" s="3"/>
      <c r="I107" s="1"/>
      <c r="J107" s="1"/>
    </row>
    <row r="108" spans="1:10" ht="18.75">
      <c r="A108" s="4"/>
      <c r="B108" s="1"/>
      <c r="C108" s="1"/>
      <c r="D108" s="2"/>
      <c r="E108" s="3"/>
      <c r="F108" s="3"/>
      <c r="G108" s="3"/>
      <c r="H108" s="3"/>
      <c r="I108" s="4"/>
      <c r="J108" s="1"/>
    </row>
    <row r="109" spans="1:10" ht="12.75">
      <c r="A109" s="2"/>
      <c r="B109" s="3"/>
      <c r="C109" s="3"/>
      <c r="D109" s="3"/>
      <c r="E109" s="3"/>
      <c r="F109" s="3"/>
      <c r="G109" s="3"/>
      <c r="H109" s="3"/>
      <c r="I109" s="2"/>
      <c r="J109" s="3"/>
    </row>
    <row r="110" spans="1:10" ht="15.75">
      <c r="A110" s="5"/>
      <c r="B110" s="3"/>
      <c r="C110" s="3"/>
      <c r="D110" s="3"/>
      <c r="E110" s="3"/>
      <c r="F110" s="3"/>
      <c r="G110" s="3"/>
      <c r="H110" s="3"/>
      <c r="I110" s="5"/>
      <c r="J110" s="3"/>
    </row>
    <row r="111" spans="1:10" ht="15.75">
      <c r="A111" s="5"/>
      <c r="B111" s="3"/>
      <c r="C111" s="3"/>
      <c r="D111" s="3"/>
      <c r="E111" s="3"/>
      <c r="F111" s="3"/>
      <c r="G111" s="3"/>
      <c r="H111" s="3"/>
      <c r="I111" s="5"/>
      <c r="J111" s="3"/>
    </row>
    <row r="112" spans="1:10" ht="12.75">
      <c r="A112" s="2"/>
      <c r="B112" s="3"/>
      <c r="C112" s="3"/>
      <c r="D112" s="3"/>
      <c r="E112" s="3"/>
      <c r="F112" s="3"/>
      <c r="G112" s="3"/>
      <c r="H112" s="3"/>
      <c r="I112" s="2"/>
      <c r="J112" s="3"/>
    </row>
    <row r="113" spans="1:10" ht="12.75">
      <c r="A113" s="2"/>
      <c r="B113" s="3"/>
      <c r="C113" s="3"/>
      <c r="D113" s="3"/>
      <c r="E113" s="3"/>
      <c r="F113" s="3"/>
      <c r="G113" s="3"/>
      <c r="H113" s="3"/>
      <c r="I113" s="2"/>
      <c r="J113" s="3"/>
    </row>
    <row r="114" spans="1:10" ht="12.75">
      <c r="A114" s="2"/>
      <c r="B114" s="162"/>
      <c r="C114" s="163"/>
      <c r="D114" s="164"/>
      <c r="E114" s="3"/>
      <c r="F114" s="162"/>
      <c r="G114" s="163"/>
      <c r="H114" s="164"/>
      <c r="I114" s="2"/>
      <c r="J114" s="54"/>
    </row>
    <row r="115" spans="1:10" ht="12.75">
      <c r="A115" s="2"/>
      <c r="B115" s="165"/>
      <c r="C115" s="166"/>
      <c r="D115" s="167"/>
      <c r="E115" s="3"/>
      <c r="F115" s="165"/>
      <c r="G115" s="166"/>
      <c r="H115" s="167"/>
      <c r="I115" s="2"/>
      <c r="J115" s="55"/>
    </row>
    <row r="116" spans="1:10" ht="12.75">
      <c r="A116" s="2"/>
      <c r="B116" s="56"/>
      <c r="C116" s="57"/>
      <c r="D116" s="58"/>
      <c r="E116" s="3"/>
      <c r="F116" s="56"/>
      <c r="G116" s="57"/>
      <c r="H116" s="58"/>
      <c r="I116" s="2"/>
      <c r="J116" s="56"/>
    </row>
    <row r="117" spans="1:10" ht="12.75">
      <c r="A117" s="2"/>
      <c r="B117" s="59"/>
      <c r="C117" s="3"/>
      <c r="D117" s="17"/>
      <c r="E117" s="3"/>
      <c r="F117" s="60"/>
      <c r="G117" s="3"/>
      <c r="H117" s="61"/>
      <c r="I117" s="2"/>
      <c r="J117" s="59"/>
    </row>
    <row r="118" spans="1:10" ht="12.75">
      <c r="A118" s="2"/>
      <c r="B118" s="3"/>
      <c r="C118" s="3"/>
      <c r="D118" s="18"/>
      <c r="E118" s="3"/>
      <c r="F118" s="3"/>
      <c r="G118" s="3"/>
      <c r="H118" s="18"/>
      <c r="I118" s="2"/>
      <c r="J118" s="3"/>
    </row>
    <row r="119" spans="1:10" ht="12.75">
      <c r="A119" s="6"/>
      <c r="B119" s="3"/>
      <c r="C119" s="3"/>
      <c r="D119" s="18"/>
      <c r="E119" s="3"/>
      <c r="F119" s="3"/>
      <c r="G119" s="3"/>
      <c r="H119" s="18"/>
      <c r="I119" s="6"/>
      <c r="J119" s="3"/>
    </row>
    <row r="120" spans="1:10" ht="12.75">
      <c r="A120" s="2"/>
      <c r="B120" s="30"/>
      <c r="C120" s="49"/>
      <c r="D120" s="22"/>
      <c r="E120" s="49"/>
      <c r="F120" s="30"/>
      <c r="G120" s="49"/>
      <c r="H120" s="22"/>
      <c r="I120" s="2"/>
      <c r="J120" s="30"/>
    </row>
    <row r="121" spans="1:10" ht="12.75">
      <c r="A121" s="2"/>
      <c r="B121" s="31"/>
      <c r="C121" s="49"/>
      <c r="D121" s="25"/>
      <c r="E121" s="49"/>
      <c r="F121" s="31"/>
      <c r="G121" s="49"/>
      <c r="H121" s="25"/>
      <c r="I121" s="2"/>
      <c r="J121" s="31"/>
    </row>
  </sheetData>
  <mergeCells count="12">
    <mergeCell ref="B114:D114"/>
    <mergeCell ref="F114:H114"/>
    <mergeCell ref="B115:D115"/>
    <mergeCell ref="F115:H115"/>
    <mergeCell ref="B61:D61"/>
    <mergeCell ref="F61:H61"/>
    <mergeCell ref="B62:D62"/>
    <mergeCell ref="F62:H62"/>
    <mergeCell ref="B8:D8"/>
    <mergeCell ref="F8:H8"/>
    <mergeCell ref="B9:D9"/>
    <mergeCell ref="F9:H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K52"/>
  <sheetViews>
    <sheetView showGridLines="0" workbookViewId="0" topLeftCell="A33">
      <selection activeCell="G41" sqref="G41"/>
    </sheetView>
  </sheetViews>
  <sheetFormatPr defaultColWidth="9.140625" defaultRowHeight="12.75"/>
  <cols>
    <col min="1" max="1" width="1.421875" style="0" customWidth="1"/>
    <col min="2" max="2" width="31.7109375" style="0" customWidth="1"/>
    <col min="3" max="3" width="13.57421875" style="0" customWidth="1"/>
    <col min="4" max="4" width="1.421875" style="0" customWidth="1"/>
    <col min="5" max="5" width="10.421875" style="0" customWidth="1"/>
    <col min="6" max="6" width="1.8515625" style="0" customWidth="1"/>
    <col min="7" max="7" width="11.00390625" style="0" customWidth="1"/>
    <col min="8" max="8" width="1.28515625" style="0" customWidth="1"/>
    <col min="9" max="9" width="11.57421875" style="0" customWidth="1"/>
  </cols>
  <sheetData>
    <row r="1" spans="1:11" ht="18.75">
      <c r="A1" s="2"/>
      <c r="B1" s="1" t="s">
        <v>0</v>
      </c>
      <c r="C1" s="1"/>
      <c r="D1" s="1"/>
      <c r="E1" s="2"/>
      <c r="F1" s="3"/>
      <c r="G1" s="3"/>
      <c r="H1" s="3"/>
      <c r="I1" s="3"/>
      <c r="J1" s="85"/>
      <c r="K1" s="85"/>
    </row>
    <row r="2" spans="1:11" ht="18.75">
      <c r="A2" s="2"/>
      <c r="B2" s="4" t="s">
        <v>1</v>
      </c>
      <c r="C2" s="1"/>
      <c r="D2" s="1"/>
      <c r="E2" s="2"/>
      <c r="F2" s="3"/>
      <c r="G2" s="3"/>
      <c r="H2" s="3"/>
      <c r="I2" s="3"/>
      <c r="J2" s="85"/>
      <c r="K2" s="85"/>
    </row>
    <row r="3" spans="1:11" ht="12.75">
      <c r="A3" s="2"/>
      <c r="B3" s="2"/>
      <c r="C3" s="3"/>
      <c r="D3" s="3"/>
      <c r="E3" s="3"/>
      <c r="F3" s="3"/>
      <c r="G3" s="3"/>
      <c r="H3" s="3"/>
      <c r="I3" s="3"/>
      <c r="J3" s="85"/>
      <c r="K3" s="85"/>
    </row>
    <row r="4" spans="1:11" ht="15.75">
      <c r="A4" s="2"/>
      <c r="B4" s="5" t="s">
        <v>37</v>
      </c>
      <c r="C4" s="3"/>
      <c r="D4" s="3"/>
      <c r="E4" s="3"/>
      <c r="F4" s="3"/>
      <c r="G4" s="3"/>
      <c r="H4" s="3"/>
      <c r="I4" s="3"/>
      <c r="J4" s="85"/>
      <c r="K4" s="85"/>
    </row>
    <row r="5" spans="1:11" ht="15.75">
      <c r="A5" s="2"/>
      <c r="B5" s="5" t="s">
        <v>38</v>
      </c>
      <c r="C5" s="3"/>
      <c r="D5" s="3"/>
      <c r="E5" s="3"/>
      <c r="F5" s="3"/>
      <c r="G5" s="3"/>
      <c r="H5" s="3"/>
      <c r="I5" s="3"/>
      <c r="J5" s="85"/>
      <c r="K5" s="85"/>
    </row>
    <row r="6" spans="1:11" ht="12.75">
      <c r="A6" s="2"/>
      <c r="B6" s="2"/>
      <c r="C6" s="3"/>
      <c r="D6" s="3"/>
      <c r="E6" s="3"/>
      <c r="F6" s="3"/>
      <c r="G6" s="3"/>
      <c r="H6" s="3"/>
      <c r="I6" s="3"/>
      <c r="J6" s="85"/>
      <c r="K6" s="85"/>
    </row>
    <row r="7" spans="1:11" ht="12.75">
      <c r="A7" s="2"/>
      <c r="B7" s="2"/>
      <c r="C7" s="3"/>
      <c r="D7" s="3"/>
      <c r="E7" s="3"/>
      <c r="F7" s="3"/>
      <c r="G7" s="3"/>
      <c r="H7" s="3"/>
      <c r="I7" s="3"/>
      <c r="J7" s="85"/>
      <c r="K7" s="85"/>
    </row>
    <row r="8" spans="1:11" ht="12.75">
      <c r="A8" s="2"/>
      <c r="B8" s="2"/>
      <c r="C8" s="162" t="s">
        <v>39</v>
      </c>
      <c r="D8" s="163"/>
      <c r="E8" s="164"/>
      <c r="F8" s="3"/>
      <c r="G8" s="162" t="s">
        <v>40</v>
      </c>
      <c r="H8" s="163"/>
      <c r="I8" s="164"/>
      <c r="J8" s="85"/>
      <c r="K8" s="85"/>
    </row>
    <row r="9" spans="1:11" ht="12.75">
      <c r="A9" s="2"/>
      <c r="B9" s="2"/>
      <c r="C9" s="165" t="s">
        <v>41</v>
      </c>
      <c r="D9" s="166"/>
      <c r="E9" s="167"/>
      <c r="F9" s="3"/>
      <c r="G9" s="165" t="s">
        <v>42</v>
      </c>
      <c r="H9" s="166"/>
      <c r="I9" s="167"/>
      <c r="J9" s="85"/>
      <c r="K9" s="85"/>
    </row>
    <row r="10" spans="1:11" ht="12.75">
      <c r="A10" s="2"/>
      <c r="B10" s="2"/>
      <c r="C10" s="56">
        <v>2008</v>
      </c>
      <c r="D10" s="57"/>
      <c r="E10" s="58">
        <v>2007</v>
      </c>
      <c r="F10" s="3"/>
      <c r="G10" s="56">
        <v>2008</v>
      </c>
      <c r="H10" s="57"/>
      <c r="I10" s="58">
        <v>2007</v>
      </c>
      <c r="J10" s="85"/>
      <c r="K10" s="85"/>
    </row>
    <row r="11" spans="1:11" ht="12.75">
      <c r="A11" s="2"/>
      <c r="B11" s="2"/>
      <c r="C11" s="59" t="s">
        <v>11</v>
      </c>
      <c r="D11" s="3"/>
      <c r="E11" s="17" t="s">
        <v>11</v>
      </c>
      <c r="F11" s="3"/>
      <c r="G11" s="60" t="s">
        <v>11</v>
      </c>
      <c r="H11" s="3"/>
      <c r="I11" s="61" t="s">
        <v>11</v>
      </c>
      <c r="J11" s="85"/>
      <c r="K11" s="85"/>
    </row>
    <row r="12" spans="1:11" ht="12.75">
      <c r="A12" s="2"/>
      <c r="B12" s="2"/>
      <c r="C12" s="3"/>
      <c r="D12" s="3"/>
      <c r="E12" s="18"/>
      <c r="F12" s="3"/>
      <c r="G12" s="3"/>
      <c r="H12" s="3"/>
      <c r="I12" s="18"/>
      <c r="J12" s="85"/>
      <c r="K12" s="85"/>
    </row>
    <row r="13" spans="1:11" ht="12.75">
      <c r="A13" s="2"/>
      <c r="B13" s="6"/>
      <c r="C13" s="3"/>
      <c r="D13" s="3"/>
      <c r="E13" s="18"/>
      <c r="F13" s="3"/>
      <c r="G13" s="3"/>
      <c r="H13" s="3"/>
      <c r="I13" s="18"/>
      <c r="J13" s="85"/>
      <c r="K13" s="85"/>
    </row>
    <row r="14" spans="1:11" ht="12.75">
      <c r="A14" s="2"/>
      <c r="B14" s="2" t="s">
        <v>43</v>
      </c>
      <c r="C14" s="30">
        <f>ROUND('[1]P&amp;L'!AC10,0)</f>
        <v>62978</v>
      </c>
      <c r="D14" s="49"/>
      <c r="E14" s="22">
        <v>48442</v>
      </c>
      <c r="F14" s="49"/>
      <c r="G14" s="30">
        <f>ROUND('[1]P&amp;L'!AA10,0)</f>
        <v>225171</v>
      </c>
      <c r="H14" s="49"/>
      <c r="I14" s="22">
        <v>215224</v>
      </c>
      <c r="J14" s="85"/>
      <c r="K14" s="85"/>
    </row>
    <row r="15" spans="1:11" ht="12.75">
      <c r="A15" s="2"/>
      <c r="B15" s="2"/>
      <c r="C15" s="31"/>
      <c r="D15" s="49"/>
      <c r="E15" s="25"/>
      <c r="F15" s="49"/>
      <c r="G15" s="31"/>
      <c r="H15" s="49"/>
      <c r="I15" s="25"/>
      <c r="J15" s="85"/>
      <c r="K15" s="85"/>
    </row>
    <row r="16" spans="1:11" ht="12.75">
      <c r="A16" s="2"/>
      <c r="B16" s="2" t="s">
        <v>44</v>
      </c>
      <c r="C16" s="31">
        <f>+'[1]P&amp;L'!AC14+'[1]P&amp;L'!AC15</f>
        <v>-47473.515000000014</v>
      </c>
      <c r="D16" s="49"/>
      <c r="E16" s="25">
        <v>-44205</v>
      </c>
      <c r="F16" s="49"/>
      <c r="G16" s="31">
        <f>+'[1]P&amp;L'!AA14+'[1]P&amp;L'!AA15</f>
        <v>-172187.55200000003</v>
      </c>
      <c r="H16" s="49"/>
      <c r="I16" s="25">
        <v>-178700</v>
      </c>
      <c r="J16" s="85"/>
      <c r="K16" s="85"/>
    </row>
    <row r="17" spans="1:11" ht="12.75">
      <c r="A17" s="2"/>
      <c r="B17" s="2"/>
      <c r="C17" s="31"/>
      <c r="D17" s="49"/>
      <c r="E17" s="25"/>
      <c r="F17" s="49"/>
      <c r="G17" s="31"/>
      <c r="H17" s="49"/>
      <c r="I17" s="25"/>
      <c r="J17" s="85"/>
      <c r="K17" s="85"/>
    </row>
    <row r="18" spans="1:11" ht="12.75">
      <c r="A18" s="2"/>
      <c r="B18" s="6" t="s">
        <v>45</v>
      </c>
      <c r="C18" s="30">
        <f>SUM(C14:C16)</f>
        <v>15504.484999999986</v>
      </c>
      <c r="D18" s="49"/>
      <c r="E18" s="22">
        <f>SUM(E14:E16)</f>
        <v>4237</v>
      </c>
      <c r="F18" s="49"/>
      <c r="G18" s="30">
        <f>SUM(G14:G16)</f>
        <v>52983.447999999975</v>
      </c>
      <c r="H18" s="49"/>
      <c r="I18" s="22">
        <f>SUM(I14:I16)</f>
        <v>36524</v>
      </c>
      <c r="J18" s="85"/>
      <c r="K18" s="85"/>
    </row>
    <row r="19" spans="1:11" ht="12.75">
      <c r="A19" s="2"/>
      <c r="B19" s="2"/>
      <c r="C19" s="62"/>
      <c r="D19" s="49"/>
      <c r="E19" s="63"/>
      <c r="F19" s="49"/>
      <c r="G19" s="62"/>
      <c r="H19" s="49"/>
      <c r="I19" s="63"/>
      <c r="J19" s="85"/>
      <c r="K19" s="85"/>
    </row>
    <row r="20" spans="1:11" ht="12.75">
      <c r="A20" s="2"/>
      <c r="B20" s="2" t="s">
        <v>46</v>
      </c>
      <c r="C20" s="31">
        <f>ROUND('[1]P&amp;L'!AC37,0)</f>
        <v>1199</v>
      </c>
      <c r="D20" s="49"/>
      <c r="E20" s="25">
        <v>721</v>
      </c>
      <c r="F20" s="49"/>
      <c r="G20" s="31">
        <f>ROUND('[1]P&amp;L'!AA37,0)</f>
        <v>3214</v>
      </c>
      <c r="H20" s="49"/>
      <c r="I20" s="25">
        <v>3185</v>
      </c>
      <c r="J20" s="85"/>
      <c r="K20" s="85"/>
    </row>
    <row r="21" spans="1:11" ht="12.75">
      <c r="A21" s="2"/>
      <c r="B21" s="2"/>
      <c r="C21" s="31"/>
      <c r="D21" s="49"/>
      <c r="E21" s="25"/>
      <c r="F21" s="49"/>
      <c r="G21" s="31"/>
      <c r="H21" s="49"/>
      <c r="I21" s="25"/>
      <c r="J21" s="85"/>
      <c r="K21" s="85"/>
    </row>
    <row r="22" spans="1:11" ht="12.75">
      <c r="A22" s="2"/>
      <c r="B22" s="3" t="s">
        <v>47</v>
      </c>
      <c r="C22" s="31">
        <f>ROUND(-'[1]P&amp;L'!AC48-'[1]P&amp;L'!AC57-'[1]P&amp;L'!AC58-'[1]P&amp;L'!AC59-'[1]P&amp;L'!AC64+'[1]P&amp;L'!AC77-'[1]P&amp;L'!AC62,0)</f>
        <v>-4759</v>
      </c>
      <c r="D22" s="49"/>
      <c r="E22" s="25">
        <v>-815</v>
      </c>
      <c r="F22" s="49"/>
      <c r="G22" s="31">
        <f>ROUND(-'[1]P&amp;L'!AA48-'[1]P&amp;L'!AA57-'[1]P&amp;L'!AA58-+'[1]P&amp;L'!AA62+'[1]P&amp;L'!AA64+'[1]P&amp;L'!AA77,0)+2</f>
        <v>-14428</v>
      </c>
      <c r="H22" s="49"/>
      <c r="I22" s="25">
        <v>-15429</v>
      </c>
      <c r="J22" s="85"/>
      <c r="K22" s="85"/>
    </row>
    <row r="23" spans="1:11" ht="12.75">
      <c r="A23" s="2"/>
      <c r="B23" s="2"/>
      <c r="C23" s="31"/>
      <c r="D23" s="49"/>
      <c r="E23" s="25"/>
      <c r="F23" s="49"/>
      <c r="G23" s="31"/>
      <c r="H23" s="49"/>
      <c r="I23" s="25"/>
      <c r="J23" s="85"/>
      <c r="K23" s="85"/>
    </row>
    <row r="24" spans="1:11" ht="12.75">
      <c r="A24" s="2"/>
      <c r="B24" s="2" t="s">
        <v>48</v>
      </c>
      <c r="C24" s="31">
        <f>ROUND(-'[1]P&amp;L'!AC52-'[1]P&amp;L'!AC53-'[1]P&amp;L'!AC54,0)</f>
        <v>-224</v>
      </c>
      <c r="D24" s="49"/>
      <c r="E24" s="25">
        <v>-251</v>
      </c>
      <c r="F24" s="49"/>
      <c r="G24" s="31">
        <f>ROUND(-'[1]P&amp;L'!AA52-'[1]P&amp;L'!AA53-'[1]P&amp;L'!AA54,0)</f>
        <v>-944</v>
      </c>
      <c r="H24" s="49"/>
      <c r="I24" s="25">
        <v>-1111</v>
      </c>
      <c r="J24" s="85"/>
      <c r="K24" s="85"/>
    </row>
    <row r="25" spans="1:11" ht="12.75">
      <c r="A25" s="2"/>
      <c r="B25" s="2"/>
      <c r="C25" s="31"/>
      <c r="D25" s="49"/>
      <c r="E25" s="25"/>
      <c r="F25" s="49"/>
      <c r="G25" s="31"/>
      <c r="H25" s="49"/>
      <c r="I25" s="25"/>
      <c r="J25" s="85"/>
      <c r="K25" s="85"/>
    </row>
    <row r="26" spans="1:11" ht="12.75">
      <c r="A26" s="2"/>
      <c r="B26" s="2" t="s">
        <v>49</v>
      </c>
      <c r="C26" s="31">
        <f>ROUND('[1]P&amp;L'!AC65,0)</f>
        <v>1025</v>
      </c>
      <c r="D26" s="49"/>
      <c r="E26" s="25">
        <v>245</v>
      </c>
      <c r="F26" s="49"/>
      <c r="G26" s="31">
        <f>ROUND('[1]P&amp;L'!AA65,0)</f>
        <v>2249</v>
      </c>
      <c r="H26" s="49"/>
      <c r="I26" s="25">
        <v>1222</v>
      </c>
      <c r="J26" s="85"/>
      <c r="K26" s="85"/>
    </row>
    <row r="27" spans="1:11" ht="12.75">
      <c r="A27" s="2"/>
      <c r="B27" s="2"/>
      <c r="C27" s="42"/>
      <c r="D27" s="49"/>
      <c r="E27" s="38"/>
      <c r="F27" s="49"/>
      <c r="G27" s="42"/>
      <c r="H27" s="49"/>
      <c r="I27" s="38"/>
      <c r="J27" s="85"/>
      <c r="K27" s="85"/>
    </row>
    <row r="28" spans="1:11" ht="12.75">
      <c r="A28" s="2"/>
      <c r="B28" s="6" t="s">
        <v>50</v>
      </c>
      <c r="C28" s="64">
        <f>SUM(C18:C27)</f>
        <v>12745.484999999986</v>
      </c>
      <c r="D28" s="49"/>
      <c r="E28" s="27">
        <f>SUM(E18:E26)</f>
        <v>4137</v>
      </c>
      <c r="F28" s="49"/>
      <c r="G28" s="64">
        <f>SUM(G18:G27)</f>
        <v>43074.447999999975</v>
      </c>
      <c r="H28" s="49"/>
      <c r="I28" s="27">
        <f>SUM(I18:I27)</f>
        <v>24391</v>
      </c>
      <c r="J28" s="85"/>
      <c r="K28" s="85"/>
    </row>
    <row r="29" spans="1:11" ht="12.75">
      <c r="A29" s="2"/>
      <c r="B29" s="2"/>
      <c r="C29" s="31"/>
      <c r="D29" s="49"/>
      <c r="E29" s="25"/>
      <c r="F29" s="49"/>
      <c r="G29" s="31"/>
      <c r="H29" s="49"/>
      <c r="I29" s="25"/>
      <c r="J29" s="85"/>
      <c r="K29" s="85"/>
    </row>
    <row r="30" spans="1:11" ht="12.75">
      <c r="A30" s="2"/>
      <c r="B30" s="2" t="s">
        <v>51</v>
      </c>
      <c r="C30" s="31">
        <f>ROUND('[1]P&amp;L'!AC82,0)</f>
        <v>-2747</v>
      </c>
      <c r="D30" s="49"/>
      <c r="E30" s="25">
        <v>-591</v>
      </c>
      <c r="F30" s="49"/>
      <c r="G30" s="31">
        <f>ROUND(+'[1]P&amp;L'!AA82,0)</f>
        <v>-10420</v>
      </c>
      <c r="H30" s="49"/>
      <c r="I30" s="25">
        <v>-3368</v>
      </c>
      <c r="J30" s="85"/>
      <c r="K30" s="85"/>
    </row>
    <row r="31" spans="1:11" ht="12.75">
      <c r="A31" s="2"/>
      <c r="B31" s="2"/>
      <c r="C31" s="31"/>
      <c r="D31" s="49"/>
      <c r="E31" s="25"/>
      <c r="F31" s="49"/>
      <c r="G31" s="31"/>
      <c r="H31" s="49"/>
      <c r="I31" s="25"/>
      <c r="J31" s="85"/>
      <c r="K31" s="85"/>
    </row>
    <row r="32" spans="1:11" ht="12.75">
      <c r="A32" s="2"/>
      <c r="B32" s="6" t="s">
        <v>52</v>
      </c>
      <c r="C32" s="64">
        <f>SUM(C28:C31)</f>
        <v>9998.484999999986</v>
      </c>
      <c r="D32" s="49"/>
      <c r="E32" s="27">
        <f>SUM(E28:E31)</f>
        <v>3546</v>
      </c>
      <c r="F32" s="49"/>
      <c r="G32" s="64">
        <f>SUM(G28:G31)</f>
        <v>32654.447999999975</v>
      </c>
      <c r="H32" s="49"/>
      <c r="I32" s="27">
        <f>SUM(I28:I31)</f>
        <v>21023</v>
      </c>
      <c r="J32" s="85"/>
      <c r="K32" s="85"/>
    </row>
    <row r="33" spans="1:11" ht="12.75">
      <c r="A33" s="2"/>
      <c r="B33" s="6"/>
      <c r="C33" s="31"/>
      <c r="D33" s="49"/>
      <c r="E33" s="25"/>
      <c r="F33" s="49"/>
      <c r="G33" s="31"/>
      <c r="H33" s="49"/>
      <c r="I33" s="25"/>
      <c r="J33" s="85"/>
      <c r="K33" s="85"/>
    </row>
    <row r="34" spans="1:11" ht="12.75">
      <c r="A34" s="2"/>
      <c r="B34" s="6" t="s">
        <v>53</v>
      </c>
      <c r="C34" s="31"/>
      <c r="D34" s="49"/>
      <c r="E34" s="25"/>
      <c r="F34" s="49"/>
      <c r="G34" s="31"/>
      <c r="H34" s="49"/>
      <c r="I34" s="25"/>
      <c r="J34" s="85"/>
      <c r="K34" s="85"/>
    </row>
    <row r="35" spans="1:11" ht="12.75">
      <c r="A35" s="2"/>
      <c r="B35" s="2" t="s">
        <v>54</v>
      </c>
      <c r="C35" s="31">
        <f>+'[1]P&amp;L'!AC89</f>
        <v>6025.878000000001</v>
      </c>
      <c r="D35" s="49"/>
      <c r="E35" s="25">
        <v>1859</v>
      </c>
      <c r="F35" s="49"/>
      <c r="G35" s="31">
        <f>ROUND('[1]P&amp;L'!AA89,0)</f>
        <v>20073</v>
      </c>
      <c r="H35" s="49"/>
      <c r="I35" s="25">
        <v>13096</v>
      </c>
      <c r="J35" s="85"/>
      <c r="K35" s="85"/>
    </row>
    <row r="36" spans="1:11" ht="12.75">
      <c r="A36" s="2"/>
      <c r="B36" s="2" t="s">
        <v>55</v>
      </c>
      <c r="C36" s="31">
        <f>-ROUND('[1]P&amp;L'!AC87,0)</f>
        <v>3972</v>
      </c>
      <c r="D36" s="49"/>
      <c r="E36" s="25">
        <v>1687</v>
      </c>
      <c r="F36" s="49"/>
      <c r="G36" s="31">
        <f>-ROUND('[1]P&amp;L'!AA87,0)</f>
        <v>12581</v>
      </c>
      <c r="H36" s="49"/>
      <c r="I36" s="25">
        <v>7927</v>
      </c>
      <c r="J36" s="85"/>
      <c r="K36" s="85"/>
    </row>
    <row r="37" spans="1:11" ht="12.75">
      <c r="A37" s="2"/>
      <c r="B37" s="2"/>
      <c r="C37" s="31"/>
      <c r="D37" s="49"/>
      <c r="E37" s="25"/>
      <c r="F37" s="49"/>
      <c r="G37" s="31"/>
      <c r="H37" s="49"/>
      <c r="I37" s="25"/>
      <c r="J37" s="85"/>
      <c r="K37" s="85"/>
    </row>
    <row r="38" spans="1:11" ht="13.5" thickBot="1">
      <c r="A38" s="2"/>
      <c r="B38" s="6"/>
      <c r="C38" s="65">
        <f>SUM(C35:C37)</f>
        <v>9997.878</v>
      </c>
      <c r="D38" s="49"/>
      <c r="E38" s="66">
        <f>SUM(E35:E37)</f>
        <v>3546</v>
      </c>
      <c r="F38" s="49"/>
      <c r="G38" s="65">
        <f>SUM(G35:G37)</f>
        <v>32654</v>
      </c>
      <c r="H38" s="49"/>
      <c r="I38" s="66">
        <f>SUM(I35:I37)</f>
        <v>21023</v>
      </c>
      <c r="J38" s="85"/>
      <c r="K38" s="85"/>
    </row>
    <row r="39" spans="1:11" ht="13.5" thickTop="1">
      <c r="A39" s="2"/>
      <c r="B39" s="2"/>
      <c r="C39" s="67"/>
      <c r="D39" s="67"/>
      <c r="E39" s="68"/>
      <c r="F39" s="67"/>
      <c r="G39" s="67"/>
      <c r="H39" s="67"/>
      <c r="I39" s="68"/>
      <c r="J39" s="85"/>
      <c r="K39" s="85"/>
    </row>
    <row r="40" spans="1:11" ht="12.75">
      <c r="A40" s="2"/>
      <c r="B40" s="2"/>
      <c r="C40" s="67"/>
      <c r="D40" s="67"/>
      <c r="E40" s="68"/>
      <c r="F40" s="67"/>
      <c r="G40" s="67"/>
      <c r="H40" s="67"/>
      <c r="I40" s="68"/>
      <c r="J40" s="85"/>
      <c r="K40" s="85"/>
    </row>
    <row r="41" spans="1:11" ht="12.75">
      <c r="A41" s="2"/>
      <c r="B41" s="6" t="s">
        <v>56</v>
      </c>
      <c r="C41" s="67"/>
      <c r="D41" s="67"/>
      <c r="E41" s="68"/>
      <c r="F41" s="67"/>
      <c r="G41" s="67"/>
      <c r="H41" s="67"/>
      <c r="I41" s="68"/>
      <c r="J41" s="85"/>
      <c r="K41" s="85"/>
    </row>
    <row r="42" spans="1:11" ht="12.75">
      <c r="A42" s="2"/>
      <c r="B42" s="6" t="s">
        <v>57</v>
      </c>
      <c r="C42" s="67"/>
      <c r="D42" s="67"/>
      <c r="E42" s="68"/>
      <c r="F42" s="67"/>
      <c r="G42" s="67"/>
      <c r="H42" s="67"/>
      <c r="I42" s="68"/>
      <c r="J42" s="85"/>
      <c r="K42" s="85"/>
    </row>
    <row r="43" spans="1:11" ht="12.75">
      <c r="A43" s="2"/>
      <c r="B43" s="2" t="s">
        <v>58</v>
      </c>
      <c r="C43" s="69">
        <f>+'[1]EPS'!G24</f>
        <v>11.34</v>
      </c>
      <c r="D43" s="67"/>
      <c r="E43" s="70">
        <v>3.5</v>
      </c>
      <c r="F43" s="67"/>
      <c r="G43" s="69">
        <f>+'[1]EPS'!G26</f>
        <v>37.76</v>
      </c>
      <c r="H43" s="67"/>
      <c r="I43" s="70">
        <v>24.67</v>
      </c>
      <c r="J43" s="85"/>
      <c r="K43" s="85"/>
    </row>
    <row r="44" spans="1:11" ht="12.75">
      <c r="A44" s="2"/>
      <c r="B44" s="2"/>
      <c r="C44" s="71"/>
      <c r="D44" s="67"/>
      <c r="E44" s="72"/>
      <c r="F44" s="67"/>
      <c r="G44" s="71"/>
      <c r="H44" s="67"/>
      <c r="I44" s="72"/>
      <c r="J44" s="85"/>
      <c r="K44" s="85"/>
    </row>
    <row r="45" spans="1:11" ht="12.75">
      <c r="A45" s="2"/>
      <c r="B45" s="73" t="s">
        <v>59</v>
      </c>
      <c r="C45" s="69">
        <f>'[1]Fully diluted'!I28</f>
        <v>11.182193114514899</v>
      </c>
      <c r="D45" s="67"/>
      <c r="E45" s="74">
        <v>3.47</v>
      </c>
      <c r="F45" s="67"/>
      <c r="G45" s="69">
        <f>'[1]Fully diluted'!K28</f>
        <v>37.24993466086837</v>
      </c>
      <c r="H45" s="67"/>
      <c r="I45" s="74">
        <v>24.45</v>
      </c>
      <c r="J45" s="85"/>
      <c r="K45" s="85"/>
    </row>
    <row r="46" spans="1:11" ht="12.75">
      <c r="A46" s="2"/>
      <c r="B46" s="2"/>
      <c r="C46" s="3"/>
      <c r="D46" s="3"/>
      <c r="E46" s="3"/>
      <c r="F46" s="3"/>
      <c r="G46" s="3"/>
      <c r="H46" s="3"/>
      <c r="I46" s="3"/>
      <c r="J46" s="85"/>
      <c r="K46" s="85"/>
    </row>
    <row r="47" spans="1:11" ht="12.75">
      <c r="A47" s="2"/>
      <c r="B47" s="6" t="s">
        <v>60</v>
      </c>
      <c r="C47" s="75">
        <v>5</v>
      </c>
      <c r="D47" s="76"/>
      <c r="E47" s="77">
        <v>0</v>
      </c>
      <c r="F47" s="76"/>
      <c r="G47" s="75">
        <v>5</v>
      </c>
      <c r="H47" s="76"/>
      <c r="I47" s="77">
        <v>0</v>
      </c>
      <c r="J47" s="85"/>
      <c r="K47" s="85"/>
    </row>
    <row r="48" spans="1:11" ht="12.75">
      <c r="A48" s="2"/>
      <c r="B48" s="2"/>
      <c r="C48" s="3"/>
      <c r="D48" s="3"/>
      <c r="E48" s="3"/>
      <c r="F48" s="3"/>
      <c r="G48" s="3"/>
      <c r="H48" s="3"/>
      <c r="I48" s="3"/>
      <c r="J48" s="85"/>
      <c r="K48" s="85"/>
    </row>
    <row r="49" spans="1:11" ht="12.75">
      <c r="A49" s="2"/>
      <c r="B49" s="2"/>
      <c r="C49" s="3"/>
      <c r="D49" s="3"/>
      <c r="E49" s="3"/>
      <c r="F49" s="3"/>
      <c r="G49" s="3"/>
      <c r="H49" s="3"/>
      <c r="I49" s="3"/>
      <c r="J49" s="85"/>
      <c r="K49" s="85"/>
    </row>
    <row r="50" spans="1:11" ht="12.75">
      <c r="A50" s="2"/>
      <c r="B50" s="2"/>
      <c r="C50" s="3"/>
      <c r="D50" s="3"/>
      <c r="E50" s="3"/>
      <c r="F50" s="3"/>
      <c r="G50" s="3"/>
      <c r="H50" s="3"/>
      <c r="I50" s="3"/>
      <c r="J50" s="85"/>
      <c r="K50" s="85"/>
    </row>
    <row r="51" spans="1:11" ht="12.75">
      <c r="A51" s="2"/>
      <c r="B51" s="2"/>
      <c r="C51" s="3"/>
      <c r="D51" s="3"/>
      <c r="E51" s="3"/>
      <c r="F51" s="3"/>
      <c r="G51" s="3"/>
      <c r="H51" s="3"/>
      <c r="I51" s="3"/>
      <c r="J51" s="85"/>
      <c r="K51" s="85"/>
    </row>
    <row r="52" spans="1:11" ht="12.75">
      <c r="A52" s="2"/>
      <c r="B52" s="2"/>
      <c r="C52" s="3"/>
      <c r="D52" s="3"/>
      <c r="E52" s="3"/>
      <c r="F52" s="3"/>
      <c r="G52" s="3"/>
      <c r="H52" s="3"/>
      <c r="I52" s="3"/>
      <c r="J52" s="85"/>
      <c r="K52" s="85"/>
    </row>
  </sheetData>
  <mergeCells count="4">
    <mergeCell ref="C8:E8"/>
    <mergeCell ref="G8:I8"/>
    <mergeCell ref="C9:E9"/>
    <mergeCell ref="G9:I9"/>
  </mergeCells>
  <printOptions horizontalCentered="1"/>
  <pageMargins left="0.7480314960629921" right="0.7480314960629921"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G68"/>
  <sheetViews>
    <sheetView showGridLines="0" tabSelected="1" workbookViewId="0" topLeftCell="A51">
      <selection activeCell="B61" sqref="B61"/>
    </sheetView>
  </sheetViews>
  <sheetFormatPr defaultColWidth="9.140625" defaultRowHeight="12.75"/>
  <cols>
    <col min="1" max="1" width="3.7109375" style="0" customWidth="1"/>
    <col min="2" max="2" width="55.00390625" style="0" customWidth="1"/>
    <col min="3" max="3" width="14.00390625" style="0" customWidth="1"/>
    <col min="4" max="4" width="3.7109375" style="0" customWidth="1"/>
    <col min="5" max="5" width="13.8515625" style="0" customWidth="1"/>
  </cols>
  <sheetData>
    <row r="1" spans="1:7" ht="18.75">
      <c r="A1" s="1" t="s">
        <v>0</v>
      </c>
      <c r="B1" s="1"/>
      <c r="C1" s="1"/>
      <c r="D1" s="2"/>
      <c r="E1" s="127"/>
      <c r="F1" s="2"/>
      <c r="G1" s="2"/>
    </row>
    <row r="2" spans="1:7" ht="18.75">
      <c r="A2" s="4" t="s">
        <v>1</v>
      </c>
      <c r="B2" s="1"/>
      <c r="C2" s="1"/>
      <c r="D2" s="2"/>
      <c r="E2" s="127"/>
      <c r="F2" s="2"/>
      <c r="G2" s="2"/>
    </row>
    <row r="3" spans="1:7" ht="18.75">
      <c r="A3" s="1"/>
      <c r="B3" s="1"/>
      <c r="C3" s="128"/>
      <c r="D3" s="2"/>
      <c r="E3" s="127"/>
      <c r="F3" s="2"/>
      <c r="G3" s="2"/>
    </row>
    <row r="4" spans="1:7" ht="15.75">
      <c r="A4" s="5" t="s">
        <v>94</v>
      </c>
      <c r="B4" s="6"/>
      <c r="C4" s="127"/>
      <c r="D4" s="2"/>
      <c r="E4" s="127"/>
      <c r="F4" s="2"/>
      <c r="G4" s="2"/>
    </row>
    <row r="5" spans="1:7" ht="15.75">
      <c r="A5" s="5" t="s">
        <v>95</v>
      </c>
      <c r="B5" s="6"/>
      <c r="C5" s="127"/>
      <c r="D5" s="2"/>
      <c r="E5" s="127"/>
      <c r="F5" s="2"/>
      <c r="G5" s="2"/>
    </row>
    <row r="6" spans="1:7" ht="12.75">
      <c r="A6" s="2"/>
      <c r="B6" s="2"/>
      <c r="C6" s="127"/>
      <c r="D6" s="2"/>
      <c r="E6" s="127"/>
      <c r="F6" s="2"/>
      <c r="G6" s="2"/>
    </row>
    <row r="7" spans="1:7" ht="12.75">
      <c r="A7" s="2"/>
      <c r="B7" s="2"/>
      <c r="C7" s="129" t="s">
        <v>4</v>
      </c>
      <c r="D7" s="8"/>
      <c r="E7" s="130" t="s">
        <v>4</v>
      </c>
      <c r="F7" s="8"/>
      <c r="G7" s="2"/>
    </row>
    <row r="8" spans="1:7" ht="12.75">
      <c r="A8" s="2"/>
      <c r="B8" s="2"/>
      <c r="C8" s="129" t="s">
        <v>96</v>
      </c>
      <c r="D8" s="8"/>
      <c r="E8" s="130" t="s">
        <v>96</v>
      </c>
      <c r="F8" s="8"/>
      <c r="G8" s="2"/>
    </row>
    <row r="9" spans="1:7" ht="12.75">
      <c r="A9" s="2"/>
      <c r="B9" s="2"/>
      <c r="C9" s="131" t="s">
        <v>10</v>
      </c>
      <c r="D9" s="132"/>
      <c r="E9" s="133" t="s">
        <v>97</v>
      </c>
      <c r="F9" s="132"/>
      <c r="G9" s="2"/>
    </row>
    <row r="10" spans="1:7" ht="12.75">
      <c r="A10" s="2"/>
      <c r="B10" s="2"/>
      <c r="C10" s="129" t="s">
        <v>11</v>
      </c>
      <c r="D10" s="2"/>
      <c r="E10" s="130" t="s">
        <v>11</v>
      </c>
      <c r="F10" s="2"/>
      <c r="G10" s="2"/>
    </row>
    <row r="11" spans="1:7" ht="12.75">
      <c r="A11" s="2"/>
      <c r="B11" s="2"/>
      <c r="C11" s="129"/>
      <c r="D11" s="2"/>
      <c r="E11" s="134"/>
      <c r="F11" s="2"/>
      <c r="G11" s="2"/>
    </row>
    <row r="12" spans="1:7" ht="12.75">
      <c r="A12" s="2" t="s">
        <v>98</v>
      </c>
      <c r="B12" s="2"/>
      <c r="C12" s="135">
        <f>+'[1]Cash flows working'!U63</f>
        <v>43074.39988990003</v>
      </c>
      <c r="D12" s="135"/>
      <c r="E12" s="136">
        <v>24391</v>
      </c>
      <c r="F12" s="137"/>
      <c r="G12" s="127"/>
    </row>
    <row r="13" spans="1:7" ht="12.75">
      <c r="A13" s="2"/>
      <c r="B13" s="2"/>
      <c r="C13" s="135"/>
      <c r="D13" s="135"/>
      <c r="E13" s="136"/>
      <c r="F13" s="137"/>
      <c r="G13" s="127"/>
    </row>
    <row r="14" spans="1:7" ht="12.75">
      <c r="A14" s="2" t="s">
        <v>99</v>
      </c>
      <c r="B14" s="2"/>
      <c r="C14" s="135"/>
      <c r="D14" s="135"/>
      <c r="E14" s="136"/>
      <c r="F14" s="137"/>
      <c r="G14" s="127"/>
    </row>
    <row r="15" spans="1:7" ht="12.75">
      <c r="A15" s="2"/>
      <c r="B15" s="2" t="s">
        <v>100</v>
      </c>
      <c r="C15" s="135">
        <f>+'[1]Cash flows working'!O101</f>
        <v>82.661</v>
      </c>
      <c r="D15" s="135"/>
      <c r="E15" s="136">
        <v>398</v>
      </c>
      <c r="F15" s="137"/>
      <c r="G15" s="127"/>
    </row>
    <row r="16" spans="1:7" ht="12.75">
      <c r="A16" s="2"/>
      <c r="B16" s="2" t="s">
        <v>101</v>
      </c>
      <c r="C16" s="135">
        <v>0</v>
      </c>
      <c r="D16" s="135"/>
      <c r="E16" s="136">
        <v>1302</v>
      </c>
      <c r="F16" s="137"/>
      <c r="G16" s="127"/>
    </row>
    <row r="17" spans="1:7" ht="12.75">
      <c r="A17" s="2"/>
      <c r="B17" s="2" t="s">
        <v>102</v>
      </c>
      <c r="C17" s="138">
        <f>+'[1]Cash flows working'!P21+'[1]Cash flows working'!U90</f>
        <v>14082.513</v>
      </c>
      <c r="D17" s="138"/>
      <c r="E17" s="136">
        <v>13868</v>
      </c>
      <c r="F17" s="137"/>
      <c r="G17" s="127"/>
    </row>
    <row r="18" spans="1:7" ht="12.75">
      <c r="A18" s="2"/>
      <c r="B18" s="2" t="s">
        <v>103</v>
      </c>
      <c r="C18" s="138">
        <f>+'[1]Cash flows working'!O102</f>
        <v>943.579</v>
      </c>
      <c r="D18" s="138"/>
      <c r="E18" s="136">
        <v>898</v>
      </c>
      <c r="F18" s="137"/>
      <c r="G18" s="127"/>
    </row>
    <row r="19" spans="1:7" ht="12.75">
      <c r="A19" s="2"/>
      <c r="B19" s="73" t="s">
        <v>104</v>
      </c>
      <c r="C19" s="138">
        <f>+'[1]Cash flows working'!O91</f>
        <v>-224.489</v>
      </c>
      <c r="D19" s="138"/>
      <c r="E19" s="136">
        <v>307</v>
      </c>
      <c r="F19" s="137"/>
      <c r="G19" s="127"/>
    </row>
    <row r="20" spans="1:7" ht="12.75">
      <c r="A20" s="2"/>
      <c r="B20" s="2" t="s">
        <v>105</v>
      </c>
      <c r="C20" s="138">
        <f>-+'[1]Cash flows working'!P96</f>
        <v>-495.508</v>
      </c>
      <c r="D20" s="138"/>
      <c r="E20" s="136">
        <v>-116</v>
      </c>
      <c r="F20" s="137"/>
      <c r="G20" s="127"/>
    </row>
    <row r="21" spans="1:7" ht="12.75">
      <c r="A21" s="2"/>
      <c r="B21" s="2" t="s">
        <v>106</v>
      </c>
      <c r="C21" s="138">
        <f>+'[1]Cash flows working'!U107</f>
        <v>0</v>
      </c>
      <c r="D21" s="138"/>
      <c r="E21" s="136">
        <v>-50</v>
      </c>
      <c r="F21" s="137"/>
      <c r="G21" s="127"/>
    </row>
    <row r="22" spans="1:7" ht="12.75">
      <c r="A22" s="2"/>
      <c r="B22" s="2" t="s">
        <v>107</v>
      </c>
      <c r="C22" s="138">
        <v>0</v>
      </c>
      <c r="D22" s="138"/>
      <c r="E22" s="139">
        <v>-1559</v>
      </c>
      <c r="F22" s="137"/>
      <c r="G22" s="127"/>
    </row>
    <row r="23" spans="1:7" ht="12.75">
      <c r="A23" s="2"/>
      <c r="B23" s="2" t="s">
        <v>108</v>
      </c>
      <c r="C23" s="138">
        <f>-+'[1]Cash flows working'!P92</f>
        <v>-35</v>
      </c>
      <c r="D23" s="138"/>
      <c r="E23" s="136">
        <v>-104</v>
      </c>
      <c r="F23" s="137"/>
      <c r="G23" s="127"/>
    </row>
    <row r="24" spans="1:7" ht="12.75">
      <c r="A24" s="2"/>
      <c r="B24" s="2" t="s">
        <v>109</v>
      </c>
      <c r="C24" s="138">
        <f>-+'[1]Cash flows working'!P93</f>
        <v>-76.25</v>
      </c>
      <c r="D24" s="138"/>
      <c r="E24" s="139">
        <v>-20</v>
      </c>
      <c r="F24" s="137"/>
      <c r="G24" s="127"/>
    </row>
    <row r="25" spans="1:7" ht="12.75">
      <c r="A25" s="3"/>
      <c r="B25" s="3" t="s">
        <v>110</v>
      </c>
      <c r="C25" s="138">
        <f>+'[1]Cash flows working'!U109</f>
        <v>-2249.1639999999998</v>
      </c>
      <c r="D25" s="138"/>
      <c r="E25" s="136">
        <v>-1222</v>
      </c>
      <c r="F25" s="116"/>
      <c r="G25" s="140"/>
    </row>
    <row r="26" spans="1:7" ht="12.75">
      <c r="A26" s="2"/>
      <c r="B26" s="2" t="s">
        <v>111</v>
      </c>
      <c r="C26" s="138">
        <f>+'[1]Cash flows working'!U104</f>
        <v>-1622.7389999999998</v>
      </c>
      <c r="D26" s="138"/>
      <c r="E26" s="136">
        <v>-752</v>
      </c>
      <c r="F26" s="141"/>
      <c r="G26" s="127"/>
    </row>
    <row r="27" spans="1:7" ht="12.75">
      <c r="A27" s="2"/>
      <c r="B27" s="2" t="s">
        <v>112</v>
      </c>
      <c r="C27" s="138">
        <f>+'[1]Cash flows working'!U100</f>
        <v>-114.342</v>
      </c>
      <c r="D27" s="138"/>
      <c r="E27" s="136">
        <v>-58</v>
      </c>
      <c r="F27" s="141"/>
      <c r="G27" s="127"/>
    </row>
    <row r="28" spans="1:7" ht="12.75">
      <c r="A28" s="2"/>
      <c r="B28" s="2" t="s">
        <v>144</v>
      </c>
      <c r="C28" s="138">
        <v>0</v>
      </c>
      <c r="D28" s="138"/>
      <c r="E28" s="136">
        <v>-375</v>
      </c>
      <c r="F28" s="141"/>
      <c r="G28" s="127"/>
    </row>
    <row r="29" spans="1:7" ht="12.75">
      <c r="A29" s="2" t="s">
        <v>113</v>
      </c>
      <c r="B29" s="2"/>
      <c r="C29" s="142">
        <f>SUM(C12:C28)</f>
        <v>53365.66088990003</v>
      </c>
      <c r="D29" s="142"/>
      <c r="E29" s="143">
        <f>SUM(E12:E28)</f>
        <v>36908</v>
      </c>
      <c r="F29" s="137"/>
      <c r="G29" s="127"/>
    </row>
    <row r="30" spans="1:7" ht="12.75">
      <c r="A30" s="2" t="s">
        <v>114</v>
      </c>
      <c r="B30" s="2"/>
      <c r="C30" s="135"/>
      <c r="D30" s="135"/>
      <c r="E30" s="136"/>
      <c r="F30" s="137"/>
      <c r="G30" s="127"/>
    </row>
    <row r="31" spans="1:7" ht="12.75">
      <c r="A31" s="2"/>
      <c r="B31" s="2" t="s">
        <v>115</v>
      </c>
      <c r="C31" s="138">
        <f>+'[1]Cash flows working'!U31+'[1]Cash flows working'!U32+'[1]Cash flows working'!U33+1</f>
        <v>-23776.846999999998</v>
      </c>
      <c r="D31" s="138"/>
      <c r="E31" s="136">
        <v>14593</v>
      </c>
      <c r="F31" s="137"/>
      <c r="G31" s="127"/>
    </row>
    <row r="32" spans="1:7" ht="12.75">
      <c r="A32" s="2"/>
      <c r="B32" s="2" t="s">
        <v>116</v>
      </c>
      <c r="C32" s="138">
        <f>+'[1]Cash flows working'!U41+'[1]Cash flows working'!U42</f>
        <v>9617.370000000003</v>
      </c>
      <c r="D32" s="138"/>
      <c r="E32" s="144">
        <v>-4705</v>
      </c>
      <c r="F32" s="141"/>
      <c r="G32" s="127"/>
    </row>
    <row r="33" spans="1:7" ht="12.75">
      <c r="A33" s="2" t="s">
        <v>117</v>
      </c>
      <c r="B33" s="2"/>
      <c r="C33" s="142">
        <f>SUM(C29:C32)</f>
        <v>39206.18388990003</v>
      </c>
      <c r="D33" s="142"/>
      <c r="E33" s="145">
        <f>SUM(E29:E32)</f>
        <v>46796</v>
      </c>
      <c r="F33" s="146"/>
      <c r="G33" s="127"/>
    </row>
    <row r="34" spans="1:7" ht="12.75">
      <c r="A34" s="2"/>
      <c r="B34" s="2"/>
      <c r="C34" s="135"/>
      <c r="D34" s="135"/>
      <c r="E34" s="136"/>
      <c r="F34" s="137"/>
      <c r="G34" s="127"/>
    </row>
    <row r="35" spans="1:7" ht="12.75">
      <c r="A35" s="2"/>
      <c r="B35" s="2" t="s">
        <v>118</v>
      </c>
      <c r="C35" s="135">
        <f>-+'[1]Cash flows working'!P103</f>
        <v>-943.579</v>
      </c>
      <c r="D35" s="135"/>
      <c r="E35" s="136">
        <v>-898</v>
      </c>
      <c r="F35" s="137"/>
      <c r="G35" s="127"/>
    </row>
    <row r="36" spans="1:7" ht="12.75">
      <c r="A36" s="2"/>
      <c r="B36" s="2" t="s">
        <v>119</v>
      </c>
      <c r="C36" s="138">
        <f>+'[1]Cash flows working'!U48</f>
        <v>-5062.765</v>
      </c>
      <c r="D36" s="138"/>
      <c r="E36" s="144">
        <v>-3882</v>
      </c>
      <c r="F36" s="141"/>
      <c r="G36" s="127"/>
    </row>
    <row r="37" spans="1:7" ht="12.75">
      <c r="A37" s="2" t="s">
        <v>120</v>
      </c>
      <c r="B37" s="2"/>
      <c r="C37" s="147">
        <f>SUM(C33:C36)</f>
        <v>33199.83988990003</v>
      </c>
      <c r="D37" s="147"/>
      <c r="E37" s="145">
        <f>SUM(E33:E36)</f>
        <v>42016</v>
      </c>
      <c r="F37" s="146"/>
      <c r="G37" s="127"/>
    </row>
    <row r="38" spans="1:7" ht="12.75">
      <c r="A38" s="2"/>
      <c r="B38" s="2"/>
      <c r="C38" s="138"/>
      <c r="D38" s="138"/>
      <c r="E38" s="136"/>
      <c r="F38" s="137"/>
      <c r="G38" s="127"/>
    </row>
    <row r="39" spans="1:7" ht="12.75">
      <c r="A39" s="2" t="s">
        <v>121</v>
      </c>
      <c r="B39" s="2"/>
      <c r="C39" s="135"/>
      <c r="D39" s="135"/>
      <c r="E39" s="136"/>
      <c r="F39" s="137"/>
      <c r="G39" s="127"/>
    </row>
    <row r="40" spans="1:7" ht="12.75">
      <c r="A40" s="2"/>
      <c r="B40" s="2" t="s">
        <v>122</v>
      </c>
      <c r="C40" s="135"/>
      <c r="D40" s="135"/>
      <c r="E40" s="136"/>
      <c r="F40" s="137"/>
      <c r="G40" s="127"/>
    </row>
    <row r="41" spans="1:7" ht="12.75">
      <c r="A41" s="2"/>
      <c r="B41" s="73" t="s">
        <v>123</v>
      </c>
      <c r="C41" s="135">
        <f>+'[1]Cash flows working'!W108</f>
        <v>850</v>
      </c>
      <c r="D41" s="135"/>
      <c r="E41" s="136">
        <v>911</v>
      </c>
      <c r="F41" s="137"/>
      <c r="G41" s="127"/>
    </row>
    <row r="42" spans="1:7" ht="12.75">
      <c r="A42" s="2"/>
      <c r="B42" s="73" t="s">
        <v>124</v>
      </c>
      <c r="C42" s="135">
        <f>-+C21</f>
        <v>0</v>
      </c>
      <c r="D42" s="135"/>
      <c r="E42" s="136">
        <v>50</v>
      </c>
      <c r="F42" s="137"/>
      <c r="G42" s="127"/>
    </row>
    <row r="43" spans="1:7" ht="12.75">
      <c r="A43" s="2"/>
      <c r="B43" s="2" t="s">
        <v>125</v>
      </c>
      <c r="C43" s="138">
        <f>+'[1]Cash flows working'!W21</f>
        <v>-7812.8048999999955</v>
      </c>
      <c r="D43" s="138"/>
      <c r="E43" s="136">
        <v>-19100</v>
      </c>
      <c r="F43" s="141"/>
      <c r="G43" s="127"/>
    </row>
    <row r="44" spans="1:7" ht="12.75">
      <c r="A44" s="2"/>
      <c r="B44" s="2" t="s">
        <v>126</v>
      </c>
      <c r="C44" s="138">
        <f>+'[1]Cash flows working'!W94</f>
        <v>45.278999999999996</v>
      </c>
      <c r="D44" s="138"/>
      <c r="E44" s="136">
        <v>150</v>
      </c>
      <c r="F44" s="141"/>
      <c r="G44" s="127"/>
    </row>
    <row r="45" spans="1:7" ht="12.75">
      <c r="A45" s="2"/>
      <c r="B45" s="2" t="s">
        <v>127</v>
      </c>
      <c r="C45" s="138">
        <f>+'[1]Cash flows working'!W95</f>
        <v>255.75</v>
      </c>
      <c r="D45" s="138"/>
      <c r="E45" s="148">
        <v>70</v>
      </c>
      <c r="F45" s="137"/>
      <c r="G45" s="127"/>
    </row>
    <row r="46" spans="1:7" ht="12.75">
      <c r="A46" s="2"/>
      <c r="B46" s="2" t="s">
        <v>128</v>
      </c>
      <c r="C46" s="138">
        <f>-+C26</f>
        <v>1622.7389999999998</v>
      </c>
      <c r="D46" s="138"/>
      <c r="E46" s="136">
        <v>752</v>
      </c>
      <c r="F46" s="137"/>
      <c r="G46" s="127"/>
    </row>
    <row r="47" spans="1:7" ht="12.75">
      <c r="A47" s="2"/>
      <c r="B47" s="2" t="s">
        <v>129</v>
      </c>
      <c r="C47" s="138">
        <v>0</v>
      </c>
      <c r="D47" s="138"/>
      <c r="E47" s="136">
        <v>494</v>
      </c>
      <c r="F47" s="137"/>
      <c r="G47" s="127"/>
    </row>
    <row r="48" spans="1:7" ht="12.75">
      <c r="A48" s="2"/>
      <c r="B48" s="2" t="s">
        <v>130</v>
      </c>
      <c r="C48" s="149">
        <f>SUM(C41:C47)</f>
        <v>-5039.0368999999955</v>
      </c>
      <c r="D48" s="149"/>
      <c r="E48" s="150">
        <f>SUM(E41:E47)</f>
        <v>-16673</v>
      </c>
      <c r="F48" s="137"/>
      <c r="G48" s="127"/>
    </row>
    <row r="49" spans="1:7" ht="12.75">
      <c r="A49" s="2"/>
      <c r="B49" s="2"/>
      <c r="C49" s="151"/>
      <c r="D49" s="151"/>
      <c r="E49" s="145"/>
      <c r="F49" s="137"/>
      <c r="G49" s="127"/>
    </row>
    <row r="50" spans="1:7" ht="12.75">
      <c r="A50" s="2" t="s">
        <v>131</v>
      </c>
      <c r="B50" s="2"/>
      <c r="C50" s="127"/>
      <c r="D50" s="127"/>
      <c r="E50" s="134"/>
      <c r="F50" s="152"/>
      <c r="G50" s="127"/>
    </row>
    <row r="51" spans="1:7" ht="12.75">
      <c r="A51" s="2"/>
      <c r="B51" s="2" t="s">
        <v>132</v>
      </c>
      <c r="C51" s="138">
        <f>+'[1]Cash flows working'!Y57</f>
        <v>59.8999999999578</v>
      </c>
      <c r="D51" s="138"/>
      <c r="E51" s="136">
        <v>30</v>
      </c>
      <c r="F51" s="141"/>
      <c r="G51" s="127"/>
    </row>
    <row r="52" spans="1:7" ht="12.75">
      <c r="A52" s="2"/>
      <c r="B52" s="2" t="s">
        <v>133</v>
      </c>
      <c r="C52" s="138">
        <v>0</v>
      </c>
      <c r="D52" s="138"/>
      <c r="E52" s="136">
        <v>270</v>
      </c>
      <c r="F52" s="141"/>
      <c r="G52" s="127"/>
    </row>
    <row r="53" spans="1:7" ht="12.75">
      <c r="A53" s="2"/>
      <c r="B53" s="2" t="s">
        <v>134</v>
      </c>
      <c r="C53" s="138">
        <f>+'[1]Cash flows working'!Y79-1</f>
        <v>-413.8659898999904</v>
      </c>
      <c r="D53" s="138"/>
      <c r="E53" s="136">
        <v>-58</v>
      </c>
      <c r="F53" s="141"/>
      <c r="G53" s="127"/>
    </row>
    <row r="54" spans="1:7" ht="12.75">
      <c r="A54" s="2"/>
      <c r="B54" s="2" t="s">
        <v>135</v>
      </c>
      <c r="C54" s="138">
        <f>+'[1]Cash flows working'!Y83</f>
        <v>-1140.402</v>
      </c>
      <c r="D54" s="138"/>
      <c r="E54" s="136">
        <v>-1145</v>
      </c>
      <c r="F54" s="141"/>
      <c r="G54" s="127"/>
    </row>
    <row r="55" spans="1:7" ht="12.75">
      <c r="A55" s="2"/>
      <c r="B55" s="2" t="s">
        <v>136</v>
      </c>
      <c r="C55" s="138">
        <v>0</v>
      </c>
      <c r="D55" s="138"/>
      <c r="E55" s="136">
        <v>-260</v>
      </c>
      <c r="F55" s="141"/>
      <c r="G55" s="127"/>
    </row>
    <row r="56" spans="1:7" ht="12.75">
      <c r="A56" s="2"/>
      <c r="B56" s="2" t="s">
        <v>137</v>
      </c>
      <c r="C56" s="149">
        <f>SUM(C51:C55)+1</f>
        <v>-1493.3679899000326</v>
      </c>
      <c r="D56" s="149"/>
      <c r="E56" s="150">
        <f>SUM(E51:E55)</f>
        <v>-1163</v>
      </c>
      <c r="F56" s="153"/>
      <c r="G56" s="127"/>
    </row>
    <row r="57" spans="1:7" ht="12.75">
      <c r="A57" s="2"/>
      <c r="B57" s="2"/>
      <c r="C57" s="127"/>
      <c r="D57" s="127"/>
      <c r="E57" s="134"/>
      <c r="F57" s="152"/>
      <c r="G57" s="127"/>
    </row>
    <row r="58" spans="1:7" ht="12.75">
      <c r="A58" s="2" t="s">
        <v>138</v>
      </c>
      <c r="B58" s="2"/>
      <c r="C58" s="127">
        <f>+C37+C48+C56</f>
        <v>26667.435000000005</v>
      </c>
      <c r="D58" s="127"/>
      <c r="E58" s="134">
        <f>+E37+E48+E56</f>
        <v>24180</v>
      </c>
      <c r="F58" s="152"/>
      <c r="G58" s="127"/>
    </row>
    <row r="59" spans="1:7" ht="12.75">
      <c r="A59" s="2"/>
      <c r="B59" s="2"/>
      <c r="C59" s="127"/>
      <c r="D59" s="127"/>
      <c r="E59" s="134"/>
      <c r="F59" s="152"/>
      <c r="G59" s="127"/>
    </row>
    <row r="60" spans="1:7" ht="12.75">
      <c r="A60" s="2" t="s">
        <v>139</v>
      </c>
      <c r="B60" s="2"/>
      <c r="C60" s="135">
        <f>+'[1]Cash flows working'!J35+'[1]Cash flows working'!J36</f>
        <v>46050</v>
      </c>
      <c r="D60" s="135"/>
      <c r="E60" s="136">
        <v>21870</v>
      </c>
      <c r="F60" s="137"/>
      <c r="G60" s="127"/>
    </row>
    <row r="61" spans="1:7" ht="12.75">
      <c r="A61" s="2"/>
      <c r="B61" s="2"/>
      <c r="C61" s="127"/>
      <c r="D61" s="127"/>
      <c r="E61" s="134"/>
      <c r="F61" s="152"/>
      <c r="G61" s="127"/>
    </row>
    <row r="62" spans="1:7" ht="12.75">
      <c r="A62" s="2" t="s">
        <v>140</v>
      </c>
      <c r="B62" s="2"/>
      <c r="C62" s="154">
        <f>SUM(C58:C60)</f>
        <v>72717.435</v>
      </c>
      <c r="D62" s="154"/>
      <c r="E62" s="155">
        <f>SUM(E58:E60)</f>
        <v>46050</v>
      </c>
      <c r="F62" s="156"/>
      <c r="G62" s="127"/>
    </row>
    <row r="63" spans="1:7" ht="12.75">
      <c r="A63" s="2"/>
      <c r="B63" s="2"/>
      <c r="C63" s="157"/>
      <c r="D63" s="23"/>
      <c r="E63" s="127"/>
      <c r="F63" s="23"/>
      <c r="G63" s="2"/>
    </row>
    <row r="64" spans="1:7" ht="12.75">
      <c r="A64" s="2"/>
      <c r="B64" s="2"/>
      <c r="C64" s="127"/>
      <c r="D64" s="23"/>
      <c r="E64" s="127"/>
      <c r="F64" s="23"/>
      <c r="G64" s="2"/>
    </row>
    <row r="65" spans="1:7" ht="12.75">
      <c r="A65" s="2"/>
      <c r="B65" s="2"/>
      <c r="C65" s="127"/>
      <c r="D65" s="23"/>
      <c r="E65" s="127"/>
      <c r="F65" s="23"/>
      <c r="G65" s="2"/>
    </row>
    <row r="66" spans="1:7" ht="12.75">
      <c r="A66" s="2"/>
      <c r="B66" s="2"/>
      <c r="C66" s="127"/>
      <c r="D66" s="23"/>
      <c r="E66" s="127"/>
      <c r="F66" s="23"/>
      <c r="G66" s="2"/>
    </row>
    <row r="67" spans="1:7" ht="12.75">
      <c r="A67" s="2"/>
      <c r="B67" s="2"/>
      <c r="C67" s="127"/>
      <c r="D67" s="23"/>
      <c r="E67" s="127"/>
      <c r="F67" s="23"/>
      <c r="G67" s="2"/>
    </row>
    <row r="68" spans="1:7" ht="12.75">
      <c r="A68" s="2"/>
      <c r="B68" s="2"/>
      <c r="C68" s="127"/>
      <c r="D68" s="23"/>
      <c r="E68" s="127"/>
      <c r="F68" s="23"/>
      <c r="G68" s="2"/>
    </row>
  </sheetData>
  <printOptions horizontalCentered="1"/>
  <pageMargins left="0.7480314960629921" right="0.5511811023622047" top="0.5905511811023623" bottom="0.3937007874015748" header="0.5118110236220472" footer="0.5118110236220472"/>
  <pageSetup horizontalDpi="600" verticalDpi="600" orientation="portrait" paperSize="9" scale="90" r:id="rId4"/>
  <drawing r:id="rId3"/>
  <legacyDrawing r:id="rId2"/>
</worksheet>
</file>

<file path=xl/worksheets/sheet5.xml><?xml version="1.0" encoding="utf-8"?>
<worksheet xmlns="http://schemas.openxmlformats.org/spreadsheetml/2006/main" xmlns:r="http://schemas.openxmlformats.org/officeDocument/2006/relationships">
  <dimension ref="A1:O52"/>
  <sheetViews>
    <sheetView showGridLines="0" workbookViewId="0" topLeftCell="A36">
      <selection activeCell="C53" sqref="C53"/>
    </sheetView>
  </sheetViews>
  <sheetFormatPr defaultColWidth="9.140625" defaultRowHeight="12.75"/>
  <cols>
    <col min="1" max="1" width="0.71875" style="0" customWidth="1"/>
    <col min="2" max="2" width="38.00390625" style="0" customWidth="1"/>
    <col min="3" max="3" width="11.421875" style="0" customWidth="1"/>
    <col min="4" max="4" width="12.421875" style="0" customWidth="1"/>
    <col min="5" max="6" width="13.140625" style="0" customWidth="1"/>
    <col min="7" max="7" width="12.421875" style="0" customWidth="1"/>
    <col min="8" max="8" width="14.140625" style="0" customWidth="1"/>
    <col min="9" max="9" width="12.28125" style="0" customWidth="1"/>
    <col min="10" max="10" width="13.57421875" style="0" customWidth="1"/>
    <col min="11" max="11" width="13.421875" style="0" customWidth="1"/>
    <col min="12" max="14" width="0" style="0" hidden="1" customWidth="1"/>
  </cols>
  <sheetData>
    <row r="1" spans="1:13" ht="18.75">
      <c r="A1" s="3"/>
      <c r="B1" s="1" t="s">
        <v>0</v>
      </c>
      <c r="C1" s="1"/>
      <c r="D1" s="1"/>
      <c r="E1" s="2"/>
      <c r="F1" s="3"/>
      <c r="G1" s="3"/>
      <c r="H1" s="3"/>
      <c r="I1" s="3"/>
      <c r="J1" s="3"/>
      <c r="K1" s="3"/>
      <c r="L1" s="3"/>
      <c r="M1" s="3"/>
    </row>
    <row r="2" spans="1:13" ht="18.75">
      <c r="A2" s="3"/>
      <c r="B2" s="4" t="s">
        <v>1</v>
      </c>
      <c r="C2" s="1"/>
      <c r="D2" s="1"/>
      <c r="E2" s="2"/>
      <c r="F2" s="3"/>
      <c r="G2" s="3"/>
      <c r="H2" s="3"/>
      <c r="I2" s="3"/>
      <c r="J2" s="3"/>
      <c r="K2" s="3"/>
      <c r="L2" s="3"/>
      <c r="M2" s="3"/>
    </row>
    <row r="3" spans="1:13" ht="18.75">
      <c r="A3" s="3"/>
      <c r="B3" s="86"/>
      <c r="C3" s="3"/>
      <c r="D3" s="3"/>
      <c r="E3" s="3"/>
      <c r="F3" s="3"/>
      <c r="G3" s="3"/>
      <c r="H3" s="3"/>
      <c r="I3" s="3"/>
      <c r="J3" s="3"/>
      <c r="K3" s="3"/>
      <c r="L3" s="3"/>
      <c r="M3" s="3"/>
    </row>
    <row r="4" spans="1:13" ht="12.75">
      <c r="A4" s="3"/>
      <c r="B4" s="87" t="s">
        <v>61</v>
      </c>
      <c r="C4" s="3"/>
      <c r="D4" s="3"/>
      <c r="E4" s="3"/>
      <c r="F4" s="3"/>
      <c r="G4" s="3"/>
      <c r="H4" s="3"/>
      <c r="I4" s="3"/>
      <c r="J4" s="3"/>
      <c r="K4" s="81"/>
      <c r="L4" s="3"/>
      <c r="M4" s="3"/>
    </row>
    <row r="5" spans="1:13" ht="12.75">
      <c r="A5" s="3"/>
      <c r="B5" s="87" t="s">
        <v>62</v>
      </c>
      <c r="C5" s="3"/>
      <c r="D5" s="3"/>
      <c r="E5" s="3"/>
      <c r="F5" s="3"/>
      <c r="G5" s="3"/>
      <c r="H5" s="3"/>
      <c r="I5" s="3"/>
      <c r="J5" s="3"/>
      <c r="K5" s="81"/>
      <c r="L5" s="3"/>
      <c r="M5" s="3"/>
    </row>
    <row r="6" spans="1:13" ht="12.75">
      <c r="A6" s="3"/>
      <c r="B6" s="3"/>
      <c r="C6" s="3"/>
      <c r="D6" s="3"/>
      <c r="E6" s="3"/>
      <c r="F6" s="3"/>
      <c r="G6" s="3"/>
      <c r="H6" s="3"/>
      <c r="I6" s="3"/>
      <c r="J6" s="3"/>
      <c r="K6" s="81"/>
      <c r="L6" s="3"/>
      <c r="M6" s="3"/>
    </row>
    <row r="7" spans="1:13" ht="12.75">
      <c r="A7" s="3"/>
      <c r="B7" s="3"/>
      <c r="C7" s="3"/>
      <c r="D7" s="3"/>
      <c r="E7" s="3"/>
      <c r="F7" s="3"/>
      <c r="G7" s="3"/>
      <c r="H7" s="3"/>
      <c r="I7" s="3"/>
      <c r="J7" s="3"/>
      <c r="K7" s="81"/>
      <c r="L7" s="3"/>
      <c r="M7" s="3"/>
    </row>
    <row r="8" spans="1:13" ht="12.75">
      <c r="A8" s="3"/>
      <c r="B8" s="3"/>
      <c r="C8" s="88"/>
      <c r="D8" s="3"/>
      <c r="E8" s="168" t="s">
        <v>63</v>
      </c>
      <c r="F8" s="168"/>
      <c r="G8" s="168"/>
      <c r="H8" s="3"/>
      <c r="I8" s="90"/>
      <c r="J8" s="3"/>
      <c r="K8" s="81"/>
      <c r="L8" s="3"/>
      <c r="M8" s="3"/>
    </row>
    <row r="9" spans="1:13" ht="6" customHeight="1">
      <c r="A9" s="3"/>
      <c r="B9" s="3"/>
      <c r="C9" s="3"/>
      <c r="D9" s="3"/>
      <c r="E9" s="3"/>
      <c r="F9" s="3"/>
      <c r="G9" s="3"/>
      <c r="H9" s="3"/>
      <c r="I9" s="3"/>
      <c r="J9" s="3"/>
      <c r="K9" s="81"/>
      <c r="L9" s="3"/>
      <c r="M9" s="3"/>
    </row>
    <row r="10" spans="1:13" ht="12.75">
      <c r="A10" s="3"/>
      <c r="B10" s="3"/>
      <c r="C10" s="3"/>
      <c r="D10" s="88"/>
      <c r="E10" s="168" t="s">
        <v>64</v>
      </c>
      <c r="F10" s="168"/>
      <c r="G10" s="90"/>
      <c r="H10" s="89" t="s">
        <v>65</v>
      </c>
      <c r="I10" s="3"/>
      <c r="J10" s="3"/>
      <c r="K10" s="81"/>
      <c r="L10" s="3"/>
      <c r="M10" s="3"/>
    </row>
    <row r="11" spans="1:13" ht="25.5">
      <c r="A11" s="3"/>
      <c r="B11" s="3"/>
      <c r="C11" s="91" t="s">
        <v>25</v>
      </c>
      <c r="D11" s="91" t="s">
        <v>66</v>
      </c>
      <c r="E11" s="91" t="s">
        <v>67</v>
      </c>
      <c r="F11" s="91" t="s">
        <v>68</v>
      </c>
      <c r="G11" s="91" t="s">
        <v>69</v>
      </c>
      <c r="H11" s="91" t="s">
        <v>70</v>
      </c>
      <c r="I11" s="82" t="s">
        <v>71</v>
      </c>
      <c r="J11" s="92" t="s">
        <v>72</v>
      </c>
      <c r="K11" s="91" t="s">
        <v>28</v>
      </c>
      <c r="L11" s="3"/>
      <c r="M11" s="3"/>
    </row>
    <row r="12" spans="1:13" ht="12.75">
      <c r="A12" s="3"/>
      <c r="B12" s="3"/>
      <c r="C12" s="82" t="s">
        <v>73</v>
      </c>
      <c r="D12" s="82" t="s">
        <v>73</v>
      </c>
      <c r="E12" s="82" t="s">
        <v>73</v>
      </c>
      <c r="F12" s="82" t="s">
        <v>73</v>
      </c>
      <c r="G12" s="82" t="s">
        <v>73</v>
      </c>
      <c r="H12" s="82" t="s">
        <v>73</v>
      </c>
      <c r="I12" s="82" t="s">
        <v>73</v>
      </c>
      <c r="J12" s="82" t="s">
        <v>73</v>
      </c>
      <c r="K12" s="82" t="s">
        <v>73</v>
      </c>
      <c r="L12" s="3"/>
      <c r="M12" s="3"/>
    </row>
    <row r="13" spans="1:13" ht="12.75">
      <c r="A13" s="3"/>
      <c r="B13" s="3"/>
      <c r="C13" s="93"/>
      <c r="D13" s="93"/>
      <c r="E13" s="93"/>
      <c r="F13" s="93"/>
      <c r="G13" s="93"/>
      <c r="H13" s="93"/>
      <c r="I13" s="93"/>
      <c r="J13" s="93"/>
      <c r="K13" s="93"/>
      <c r="L13" s="3"/>
      <c r="M13" s="3"/>
    </row>
    <row r="14" spans="1:13" ht="12.75">
      <c r="A14" s="3"/>
      <c r="B14" s="3"/>
      <c r="C14" s="81"/>
      <c r="D14" s="81"/>
      <c r="E14" s="81"/>
      <c r="F14" s="81"/>
      <c r="G14" s="81"/>
      <c r="H14" s="81"/>
      <c r="I14" s="81"/>
      <c r="J14" s="3"/>
      <c r="K14" s="81"/>
      <c r="L14" s="3"/>
      <c r="M14" s="3"/>
    </row>
    <row r="15" spans="1:13" ht="12.75">
      <c r="A15" s="3"/>
      <c r="B15" s="94" t="s">
        <v>74</v>
      </c>
      <c r="C15" s="83"/>
      <c r="D15" s="83"/>
      <c r="E15" s="83"/>
      <c r="F15" s="83"/>
      <c r="G15" s="83"/>
      <c r="H15" s="83"/>
      <c r="I15" s="83"/>
      <c r="J15" s="18"/>
      <c r="K15" s="83"/>
      <c r="L15" s="3"/>
      <c r="M15" s="3"/>
    </row>
    <row r="16" spans="1:13" ht="12.75">
      <c r="A16" s="3"/>
      <c r="B16" s="18"/>
      <c r="C16" s="83"/>
      <c r="D16" s="83"/>
      <c r="E16" s="83"/>
      <c r="F16" s="83"/>
      <c r="G16" s="83"/>
      <c r="H16" s="83"/>
      <c r="I16" s="83"/>
      <c r="J16" s="18"/>
      <c r="K16" s="83"/>
      <c r="L16" s="3"/>
      <c r="M16" s="3"/>
    </row>
    <row r="17" spans="1:13" ht="12.75">
      <c r="A17" s="3"/>
      <c r="B17" s="95" t="s">
        <v>75</v>
      </c>
      <c r="C17" s="43">
        <v>53076</v>
      </c>
      <c r="D17" s="43">
        <v>3715</v>
      </c>
      <c r="E17" s="43">
        <v>377</v>
      </c>
      <c r="F17" s="43">
        <v>582</v>
      </c>
      <c r="G17" s="43">
        <v>580</v>
      </c>
      <c r="H17" s="43">
        <v>11061</v>
      </c>
      <c r="I17" s="96">
        <f>SUM(C17:H17)</f>
        <v>69391</v>
      </c>
      <c r="J17" s="28">
        <v>53840</v>
      </c>
      <c r="K17" s="96">
        <f>SUM(I17:J17)</f>
        <v>123231</v>
      </c>
      <c r="L17" s="3"/>
      <c r="M17" s="3"/>
    </row>
    <row r="18" spans="1:13" ht="12.75">
      <c r="A18" s="3"/>
      <c r="B18" s="18"/>
      <c r="C18" s="43"/>
      <c r="D18" s="43"/>
      <c r="E18" s="43"/>
      <c r="F18" s="43"/>
      <c r="G18" s="43"/>
      <c r="H18" s="43"/>
      <c r="I18" s="96"/>
      <c r="J18" s="18"/>
      <c r="K18" s="96"/>
      <c r="L18" s="3"/>
      <c r="M18" s="3"/>
    </row>
    <row r="19" spans="1:13" ht="12.75">
      <c r="A19" s="3"/>
      <c r="B19" s="18" t="s">
        <v>76</v>
      </c>
      <c r="C19" s="43">
        <v>30</v>
      </c>
      <c r="D19" s="158">
        <v>0</v>
      </c>
      <c r="E19" s="158">
        <v>0</v>
      </c>
      <c r="F19" s="158">
        <v>0</v>
      </c>
      <c r="G19" s="158">
        <v>0</v>
      </c>
      <c r="H19" s="158">
        <v>0</v>
      </c>
      <c r="I19" s="96">
        <f>SUM(C19:H19)</f>
        <v>30</v>
      </c>
      <c r="J19" s="101">
        <v>0</v>
      </c>
      <c r="K19" s="96">
        <f>SUM(I19:J19)</f>
        <v>30</v>
      </c>
      <c r="L19" s="3"/>
      <c r="M19" s="3"/>
    </row>
    <row r="20" spans="1:13" ht="12.75">
      <c r="A20" s="3"/>
      <c r="B20" s="18" t="s">
        <v>77</v>
      </c>
      <c r="C20" s="158">
        <v>0</v>
      </c>
      <c r="D20" s="158">
        <v>0</v>
      </c>
      <c r="E20" s="158">
        <v>0</v>
      </c>
      <c r="F20" s="43">
        <v>492</v>
      </c>
      <c r="G20" s="158">
        <v>0</v>
      </c>
      <c r="H20" s="43">
        <v>-492</v>
      </c>
      <c r="I20" s="96">
        <f>SUM(C20:H20)</f>
        <v>0</v>
      </c>
      <c r="J20" s="101">
        <v>0</v>
      </c>
      <c r="K20" s="160">
        <v>0</v>
      </c>
      <c r="L20" s="3"/>
      <c r="M20" s="3"/>
    </row>
    <row r="21" spans="1:13" ht="12.75">
      <c r="A21" s="3"/>
      <c r="B21" s="99" t="s">
        <v>78</v>
      </c>
      <c r="C21" s="159">
        <v>0</v>
      </c>
      <c r="D21" s="159">
        <v>0</v>
      </c>
      <c r="E21" s="159">
        <v>0</v>
      </c>
      <c r="F21" s="102">
        <v>-54</v>
      </c>
      <c r="G21" s="159">
        <v>0</v>
      </c>
      <c r="H21" s="159">
        <v>0</v>
      </c>
      <c r="I21" s="103">
        <f>SUM(C21:H21)</f>
        <v>-54</v>
      </c>
      <c r="J21" s="103">
        <v>-36</v>
      </c>
      <c r="K21" s="104">
        <f>SUM(I21:J21)</f>
        <v>-90</v>
      </c>
      <c r="L21" s="3"/>
      <c r="M21" s="3"/>
    </row>
    <row r="22" spans="1:13" ht="12.75">
      <c r="A22" s="3"/>
      <c r="B22" s="108" t="s">
        <v>79</v>
      </c>
      <c r="C22" s="170">
        <v>0</v>
      </c>
      <c r="D22" s="170">
        <v>0</v>
      </c>
      <c r="E22" s="170">
        <v>0</v>
      </c>
      <c r="F22" s="170">
        <v>0</v>
      </c>
      <c r="G22" s="171">
        <v>-159</v>
      </c>
      <c r="H22" s="170">
        <v>0</v>
      </c>
      <c r="I22" s="100">
        <f>SUM(C22:H22)</f>
        <v>-159</v>
      </c>
      <c r="J22" s="100">
        <v>-106</v>
      </c>
      <c r="K22" s="172">
        <f>SUM(I22:J22)</f>
        <v>-265</v>
      </c>
      <c r="L22" s="3"/>
      <c r="M22" s="3"/>
    </row>
    <row r="23" spans="1:13" ht="12.75">
      <c r="A23" s="3"/>
      <c r="B23" s="105" t="s">
        <v>80</v>
      </c>
      <c r="C23" s="158">
        <f>SUM(C21:C22)</f>
        <v>0</v>
      </c>
      <c r="D23" s="158">
        <f>SUM(D21:D22)</f>
        <v>0</v>
      </c>
      <c r="E23" s="158">
        <f>SUM(E21:E22)</f>
        <v>0</v>
      </c>
      <c r="F23" s="43">
        <f aca="true" t="shared" si="0" ref="F23:K23">SUM(F21:F22)</f>
        <v>-54</v>
      </c>
      <c r="G23" s="43">
        <f t="shared" si="0"/>
        <v>-159</v>
      </c>
      <c r="H23" s="158">
        <f>SUM(H21:H22)</f>
        <v>0</v>
      </c>
      <c r="I23" s="43">
        <f t="shared" si="0"/>
        <v>-213</v>
      </c>
      <c r="J23" s="43">
        <f t="shared" si="0"/>
        <v>-142</v>
      </c>
      <c r="K23" s="169">
        <f t="shared" si="0"/>
        <v>-355</v>
      </c>
      <c r="L23" s="3"/>
      <c r="M23" s="3"/>
    </row>
    <row r="24" spans="1:13" ht="12.75">
      <c r="A24" s="3"/>
      <c r="B24" s="105" t="s">
        <v>81</v>
      </c>
      <c r="C24" s="158">
        <v>0</v>
      </c>
      <c r="D24" s="43">
        <v>0</v>
      </c>
      <c r="E24" s="43">
        <v>0</v>
      </c>
      <c r="F24" s="43">
        <v>0</v>
      </c>
      <c r="G24" s="43">
        <v>0</v>
      </c>
      <c r="H24" s="43">
        <v>169</v>
      </c>
      <c r="I24" s="96">
        <f>SUM(C24:H24)</f>
        <v>169</v>
      </c>
      <c r="J24" s="96">
        <v>-169</v>
      </c>
      <c r="K24" s="106">
        <f>SUM(I24:J24)</f>
        <v>0</v>
      </c>
      <c r="L24" s="3"/>
      <c r="M24" s="3"/>
    </row>
    <row r="25" spans="1:13" ht="12.75">
      <c r="A25" s="3"/>
      <c r="B25" s="105" t="s">
        <v>82</v>
      </c>
      <c r="C25" s="160">
        <v>0</v>
      </c>
      <c r="D25" s="96">
        <v>0</v>
      </c>
      <c r="E25" s="96">
        <v>0</v>
      </c>
      <c r="F25" s="96">
        <v>0</v>
      </c>
      <c r="G25" s="96">
        <v>0</v>
      </c>
      <c r="H25" s="96">
        <v>0</v>
      </c>
      <c r="I25" s="43">
        <v>0</v>
      </c>
      <c r="J25" s="96">
        <v>270</v>
      </c>
      <c r="K25" s="106">
        <f>SUM(I25:J25)</f>
        <v>270</v>
      </c>
      <c r="L25" s="3"/>
      <c r="M25" s="3"/>
    </row>
    <row r="26" spans="1:13" ht="12.75">
      <c r="A26" s="3"/>
      <c r="B26" s="105" t="s">
        <v>83</v>
      </c>
      <c r="C26" s="160">
        <v>0</v>
      </c>
      <c r="D26" s="96">
        <v>0</v>
      </c>
      <c r="E26" s="96">
        <v>0</v>
      </c>
      <c r="F26" s="96">
        <v>0</v>
      </c>
      <c r="G26" s="96">
        <v>0</v>
      </c>
      <c r="H26" s="96">
        <v>0</v>
      </c>
      <c r="I26" s="43">
        <v>0</v>
      </c>
      <c r="J26" s="96">
        <v>-115</v>
      </c>
      <c r="K26" s="106">
        <f>SUM(I26:J26)</f>
        <v>-115</v>
      </c>
      <c r="L26" s="3"/>
      <c r="M26" s="3"/>
    </row>
    <row r="27" spans="1:13" ht="12.75">
      <c r="A27" s="3"/>
      <c r="B27" s="105" t="s">
        <v>84</v>
      </c>
      <c r="C27" s="160">
        <v>0</v>
      </c>
      <c r="D27" s="96">
        <f>+'[1]equity'!D15</f>
        <v>0</v>
      </c>
      <c r="E27" s="96">
        <f>+'[1]equity'!E15</f>
        <v>0</v>
      </c>
      <c r="F27" s="96">
        <v>0</v>
      </c>
      <c r="G27" s="96">
        <f>+'[1]equity'!G15</f>
        <v>0</v>
      </c>
      <c r="H27" s="96">
        <v>0</v>
      </c>
      <c r="I27" s="43">
        <f>SUM(C27:H27)</f>
        <v>0</v>
      </c>
      <c r="J27" s="96">
        <v>-58</v>
      </c>
      <c r="K27" s="106">
        <f>SUM(I27:J27)</f>
        <v>-58</v>
      </c>
      <c r="L27" s="107"/>
      <c r="M27" s="107"/>
    </row>
    <row r="28" spans="1:13" ht="12.75">
      <c r="A28" s="3"/>
      <c r="B28" s="108" t="s">
        <v>85</v>
      </c>
      <c r="C28" s="161">
        <v>0</v>
      </c>
      <c r="D28" s="100">
        <f>+'[1]equity'!D17</f>
        <v>0</v>
      </c>
      <c r="E28" s="100">
        <f>+'[1]equity'!E17</f>
        <v>0</v>
      </c>
      <c r="F28" s="100">
        <f>+'[1]equity'!F17</f>
        <v>0</v>
      </c>
      <c r="G28" s="100">
        <f>+'[1]equity'!G17</f>
        <v>0</v>
      </c>
      <c r="H28" s="109">
        <v>13096</v>
      </c>
      <c r="I28" s="109">
        <f>SUM(C28:H28)</f>
        <v>13096</v>
      </c>
      <c r="J28" s="109">
        <v>7927</v>
      </c>
      <c r="K28" s="110">
        <f>SUM(I28:J28)</f>
        <v>21023</v>
      </c>
      <c r="L28" s="3"/>
      <c r="M28" s="3"/>
    </row>
    <row r="29" spans="1:13" ht="12.75">
      <c r="A29" s="3"/>
      <c r="B29" s="18" t="s">
        <v>86</v>
      </c>
      <c r="C29" s="96"/>
      <c r="D29" s="96"/>
      <c r="E29" s="96"/>
      <c r="F29" s="83"/>
      <c r="G29" s="83"/>
      <c r="H29" s="83"/>
      <c r="I29" s="83"/>
      <c r="J29" s="98"/>
      <c r="K29" s="96"/>
      <c r="L29" s="3"/>
      <c r="M29" s="3"/>
    </row>
    <row r="30" spans="1:13" ht="12.75">
      <c r="A30" s="3"/>
      <c r="B30" s="18" t="s">
        <v>87</v>
      </c>
      <c r="C30" s="160">
        <f>SUM(C23:C28)</f>
        <v>0</v>
      </c>
      <c r="D30" s="96">
        <f>SUM(D23:D28)</f>
        <v>0</v>
      </c>
      <c r="E30" s="96">
        <f aca="true" t="shared" si="1" ref="E30:K30">SUM(E23:E28)</f>
        <v>0</v>
      </c>
      <c r="F30" s="96">
        <f t="shared" si="1"/>
        <v>-54</v>
      </c>
      <c r="G30" s="96">
        <f t="shared" si="1"/>
        <v>-159</v>
      </c>
      <c r="H30" s="96">
        <f t="shared" si="1"/>
        <v>13265</v>
      </c>
      <c r="I30" s="97">
        <f t="shared" si="1"/>
        <v>13052</v>
      </c>
      <c r="J30" s="97">
        <f t="shared" si="1"/>
        <v>7713</v>
      </c>
      <c r="K30" s="97">
        <f t="shared" si="1"/>
        <v>20765</v>
      </c>
      <c r="L30" s="3"/>
      <c r="M30" s="3"/>
    </row>
    <row r="31" spans="1:13" ht="12.75">
      <c r="A31" s="3"/>
      <c r="B31" s="18"/>
      <c r="C31" s="96"/>
      <c r="D31" s="83"/>
      <c r="E31" s="83"/>
      <c r="F31" s="83"/>
      <c r="G31" s="83"/>
      <c r="H31" s="83"/>
      <c r="I31" s="83"/>
      <c r="J31" s="98"/>
      <c r="K31" s="96"/>
      <c r="L31" s="3"/>
      <c r="M31" s="3"/>
    </row>
    <row r="32" spans="1:13" ht="14.25" thickBot="1">
      <c r="A32" s="3"/>
      <c r="B32" s="95" t="s">
        <v>88</v>
      </c>
      <c r="C32" s="111">
        <f>+C17+C19+C20+C30</f>
        <v>53106</v>
      </c>
      <c r="D32" s="111">
        <f>+D17+D19+D20+D30</f>
        <v>3715</v>
      </c>
      <c r="E32" s="111">
        <f>+E17+E19+E20+E30</f>
        <v>377</v>
      </c>
      <c r="F32" s="111">
        <f>+F17+F19+F20+F30</f>
        <v>1020</v>
      </c>
      <c r="G32" s="111">
        <f>+G17+G19+G20+G30</f>
        <v>421</v>
      </c>
      <c r="H32" s="111">
        <f>+H17+H19+H20+H30</f>
        <v>23834</v>
      </c>
      <c r="I32" s="111">
        <f>+I17+I19+I20+I30</f>
        <v>82473</v>
      </c>
      <c r="J32" s="111">
        <f>+J17+J19+J20+J30</f>
        <v>61553</v>
      </c>
      <c r="K32" s="111">
        <f>+K17+K19+K20+K30</f>
        <v>144026</v>
      </c>
      <c r="L32" s="3"/>
      <c r="M32" s="112">
        <f>+'[1]FRS BS'!F40</f>
        <v>144026</v>
      </c>
    </row>
    <row r="33" spans="1:13" ht="13.5" thickTop="1">
      <c r="A33" s="3"/>
      <c r="B33" s="3"/>
      <c r="C33" s="81"/>
      <c r="D33" s="81"/>
      <c r="E33" s="81"/>
      <c r="F33" s="81"/>
      <c r="G33" s="81"/>
      <c r="H33" s="81"/>
      <c r="I33" s="81"/>
      <c r="J33" s="3"/>
      <c r="K33" s="81"/>
      <c r="L33" s="3"/>
      <c r="M33" s="113">
        <f>+M32-K32</f>
        <v>0</v>
      </c>
    </row>
    <row r="34" spans="1:13" ht="12.75">
      <c r="A34" s="3"/>
      <c r="B34" s="87" t="s">
        <v>89</v>
      </c>
      <c r="C34" s="81"/>
      <c r="D34" s="81"/>
      <c r="E34" s="81"/>
      <c r="F34" s="81"/>
      <c r="G34" s="81"/>
      <c r="H34" s="81"/>
      <c r="I34" s="114"/>
      <c r="J34" s="3"/>
      <c r="K34" s="81"/>
      <c r="L34" s="3"/>
      <c r="M34" s="3"/>
    </row>
    <row r="35" spans="1:13" ht="12.75">
      <c r="A35" s="3"/>
      <c r="B35" s="3"/>
      <c r="C35" s="81"/>
      <c r="D35" s="81"/>
      <c r="E35" s="81"/>
      <c r="F35" s="81"/>
      <c r="G35" s="81"/>
      <c r="H35" s="81"/>
      <c r="I35" s="81"/>
      <c r="J35" s="3"/>
      <c r="K35" s="81"/>
      <c r="L35" s="3"/>
      <c r="M35" s="3"/>
    </row>
    <row r="36" spans="1:13" ht="12.75">
      <c r="A36" s="3"/>
      <c r="B36" s="115" t="s">
        <v>90</v>
      </c>
      <c r="C36" s="114">
        <v>53106</v>
      </c>
      <c r="D36" s="114">
        <v>3715</v>
      </c>
      <c r="E36" s="114">
        <v>377</v>
      </c>
      <c r="F36" s="114">
        <v>1020</v>
      </c>
      <c r="G36" s="114">
        <v>421</v>
      </c>
      <c r="H36" s="114">
        <f>23834</f>
        <v>23834</v>
      </c>
      <c r="I36" s="114">
        <f>SUM(C36:H36)</f>
        <v>82473</v>
      </c>
      <c r="J36" s="116">
        <f>61553</f>
        <v>61553</v>
      </c>
      <c r="K36" s="114">
        <f>SUM(I36:J36)</f>
        <v>144026</v>
      </c>
      <c r="L36" s="3"/>
      <c r="M36" s="3"/>
    </row>
    <row r="37" spans="1:13" ht="12.75">
      <c r="A37" s="3"/>
      <c r="B37" s="3"/>
      <c r="C37" s="114"/>
      <c r="D37" s="114"/>
      <c r="E37" s="114"/>
      <c r="F37" s="114"/>
      <c r="G37" s="114"/>
      <c r="H37" s="114"/>
      <c r="I37" s="114"/>
      <c r="J37" s="107"/>
      <c r="K37" s="114"/>
      <c r="L37" s="3"/>
      <c r="M37" s="3"/>
    </row>
    <row r="38" spans="1:13" ht="12.75">
      <c r="A38" s="3"/>
      <c r="B38" s="3" t="s">
        <v>91</v>
      </c>
      <c r="C38" s="114">
        <f>+C47-C36</f>
        <v>60</v>
      </c>
      <c r="D38" s="114">
        <v>0</v>
      </c>
      <c r="E38" s="114">
        <v>0</v>
      </c>
      <c r="F38" s="114">
        <v>0</v>
      </c>
      <c r="G38" s="114">
        <v>0</v>
      </c>
      <c r="H38" s="114">
        <v>0</v>
      </c>
      <c r="I38" s="114">
        <f aca="true" t="shared" si="2" ref="I38:I43">SUM(C38:H38)</f>
        <v>60</v>
      </c>
      <c r="J38" s="114">
        <v>0</v>
      </c>
      <c r="K38" s="114">
        <f>SUM(I38:J38)</f>
        <v>60</v>
      </c>
      <c r="L38" s="3"/>
      <c r="M38" s="3"/>
    </row>
    <row r="39" spans="1:13" ht="12.75">
      <c r="A39" s="3"/>
      <c r="B39" s="3" t="s">
        <v>92</v>
      </c>
      <c r="C39" s="114">
        <v>0</v>
      </c>
      <c r="D39" s="114">
        <v>0</v>
      </c>
      <c r="E39" s="114">
        <f>+E47-E36</f>
        <v>19</v>
      </c>
      <c r="F39" s="114">
        <v>0</v>
      </c>
      <c r="G39" s="114">
        <v>0</v>
      </c>
      <c r="H39" s="114">
        <v>0</v>
      </c>
      <c r="I39" s="114">
        <f t="shared" si="2"/>
        <v>19</v>
      </c>
      <c r="J39" s="114">
        <v>0</v>
      </c>
      <c r="K39" s="114">
        <f>SUM(I39:J39)</f>
        <v>19</v>
      </c>
      <c r="L39" s="3"/>
      <c r="M39" s="3"/>
    </row>
    <row r="40" spans="1:13" ht="12.75">
      <c r="A40" s="3"/>
      <c r="B40" s="3" t="s">
        <v>77</v>
      </c>
      <c r="C40" s="114">
        <f>'[1]equity'!C25</f>
        <v>0</v>
      </c>
      <c r="D40" s="114">
        <f>'[1]equity'!D25</f>
        <v>0</v>
      </c>
      <c r="E40" s="114">
        <v>0</v>
      </c>
      <c r="F40" s="114">
        <f>+F47-F36</f>
        <v>354</v>
      </c>
      <c r="G40" s="114">
        <v>0</v>
      </c>
      <c r="H40" s="114">
        <f>-+F40</f>
        <v>-354</v>
      </c>
      <c r="I40" s="48">
        <f t="shared" si="2"/>
        <v>0</v>
      </c>
      <c r="J40" s="48">
        <v>0</v>
      </c>
      <c r="K40" s="48">
        <f>SUM(I40:J40)</f>
        <v>0</v>
      </c>
      <c r="L40" s="3"/>
      <c r="M40" s="3"/>
    </row>
    <row r="41" spans="1:15" ht="12.75">
      <c r="A41" s="3"/>
      <c r="B41" s="117" t="str">
        <f>'[1]det equity'!A18</f>
        <v>Currency translation differences</v>
      </c>
      <c r="C41" s="118">
        <f>'[1]equity'!C28</f>
        <v>0</v>
      </c>
      <c r="D41" s="118">
        <f>'[1]equity'!D28</f>
        <v>0</v>
      </c>
      <c r="E41" s="118">
        <f>'[1]equity'!E28</f>
        <v>0</v>
      </c>
      <c r="F41" s="118">
        <f>'[1]equity'!F28</f>
        <v>0</v>
      </c>
      <c r="G41" s="118">
        <f>+G47-G36</f>
        <v>-430</v>
      </c>
      <c r="H41" s="118"/>
      <c r="I41" s="118">
        <f>SUM(C41:H41)</f>
        <v>-430</v>
      </c>
      <c r="J41" s="118">
        <f>+J47-J36-J43-J42</f>
        <v>-343.52098989998996</v>
      </c>
      <c r="K41" s="119">
        <f>SUM(I41:J41)</f>
        <v>-773.5209898999899</v>
      </c>
      <c r="L41" s="81"/>
      <c r="M41" s="81"/>
      <c r="N41" s="85"/>
      <c r="O41" s="85"/>
    </row>
    <row r="42" spans="1:15" ht="12.75">
      <c r="A42" s="3"/>
      <c r="B42" s="88" t="s">
        <v>84</v>
      </c>
      <c r="C42" s="114">
        <v>0</v>
      </c>
      <c r="D42" s="114">
        <v>0</v>
      </c>
      <c r="E42" s="114">
        <v>0</v>
      </c>
      <c r="F42" s="114">
        <v>0</v>
      </c>
      <c r="G42" s="114">
        <v>0</v>
      </c>
      <c r="H42" s="114">
        <v>0</v>
      </c>
      <c r="I42" s="48">
        <f t="shared" si="2"/>
        <v>0</v>
      </c>
      <c r="J42" s="114">
        <f>+'[1]MI'!O67</f>
        <v>-355.2</v>
      </c>
      <c r="K42" s="120">
        <f>SUM(I42:J42)</f>
        <v>-355.2</v>
      </c>
      <c r="L42" s="81"/>
      <c r="M42" s="81"/>
      <c r="N42" s="85"/>
      <c r="O42" s="85"/>
    </row>
    <row r="43" spans="1:15" ht="12.75">
      <c r="A43" s="3"/>
      <c r="B43" s="121" t="s">
        <v>85</v>
      </c>
      <c r="C43" s="122">
        <f>'[1]equity'!C29</f>
        <v>0</v>
      </c>
      <c r="D43" s="122">
        <f>'[1]equity'!D29</f>
        <v>0</v>
      </c>
      <c r="E43" s="122">
        <f>'[1]equity'!E29</f>
        <v>0</v>
      </c>
      <c r="F43" s="122">
        <f>'[1]equity'!F29</f>
        <v>0</v>
      </c>
      <c r="G43" s="122">
        <f>'[1]equity'!G29</f>
        <v>0</v>
      </c>
      <c r="H43" s="122">
        <f>+'[1]P&amp;L'!AA93</f>
        <v>20073.303999999986</v>
      </c>
      <c r="I43" s="122">
        <f t="shared" si="2"/>
        <v>20073.303999999986</v>
      </c>
      <c r="J43" s="123">
        <f>-+'[1]P&amp;L'!AA87</f>
        <v>12580.855</v>
      </c>
      <c r="K43" s="124">
        <f>SUM(I43:J43)</f>
        <v>32654.158999999985</v>
      </c>
      <c r="L43" s="81"/>
      <c r="M43" s="81"/>
      <c r="N43" s="85"/>
      <c r="O43" s="85"/>
    </row>
    <row r="44" spans="1:13" ht="12.75">
      <c r="A44" s="3"/>
      <c r="B44" s="3" t="s">
        <v>86</v>
      </c>
      <c r="C44" s="114"/>
      <c r="D44" s="114"/>
      <c r="E44" s="114"/>
      <c r="F44" s="114"/>
      <c r="G44" s="114"/>
      <c r="H44" s="114"/>
      <c r="I44" s="114"/>
      <c r="J44" s="107"/>
      <c r="K44" s="114"/>
      <c r="L44" s="3"/>
      <c r="M44" s="3"/>
    </row>
    <row r="45" spans="1:13" ht="12.75">
      <c r="A45" s="3"/>
      <c r="B45" s="3" t="s">
        <v>87</v>
      </c>
      <c r="C45" s="114">
        <f>SUM(C41:C43)</f>
        <v>0</v>
      </c>
      <c r="D45" s="114">
        <f aca="true" t="shared" si="3" ref="D45:K45">SUM(D41:D43)</f>
        <v>0</v>
      </c>
      <c r="E45" s="114">
        <f t="shared" si="3"/>
        <v>0</v>
      </c>
      <c r="F45" s="114">
        <f t="shared" si="3"/>
        <v>0</v>
      </c>
      <c r="G45" s="114">
        <f t="shared" si="3"/>
        <v>-430</v>
      </c>
      <c r="H45" s="114">
        <f t="shared" si="3"/>
        <v>20073.303999999986</v>
      </c>
      <c r="I45" s="114">
        <f t="shared" si="3"/>
        <v>19643.303999999986</v>
      </c>
      <c r="J45" s="114">
        <f t="shared" si="3"/>
        <v>11882.13401010001</v>
      </c>
      <c r="K45" s="114">
        <f t="shared" si="3"/>
        <v>31525.438010099995</v>
      </c>
      <c r="L45" s="114">
        <f>SUM(L43:L43)</f>
        <v>0</v>
      </c>
      <c r="M45" s="114"/>
    </row>
    <row r="46" spans="1:13" ht="12.75">
      <c r="A46" s="3"/>
      <c r="B46" s="3"/>
      <c r="C46" s="114"/>
      <c r="D46" s="114"/>
      <c r="E46" s="114"/>
      <c r="F46" s="114"/>
      <c r="G46" s="114"/>
      <c r="H46" s="114"/>
      <c r="I46" s="114"/>
      <c r="J46" s="107"/>
      <c r="K46" s="114"/>
      <c r="L46" s="3"/>
      <c r="M46" s="3"/>
    </row>
    <row r="47" spans="1:13" ht="14.25" thickBot="1">
      <c r="A47" s="3"/>
      <c r="B47" s="115" t="s">
        <v>93</v>
      </c>
      <c r="C47" s="125">
        <f>ROUND(+'[1]B. Sheet'!AB71,0)</f>
        <v>53166</v>
      </c>
      <c r="D47" s="125">
        <f>ROUND('[1]B. Sheet'!AB76,0)</f>
        <v>3715</v>
      </c>
      <c r="E47" s="125">
        <f>ROUND('[1]B. Sheet'!AB78,0)+1</f>
        <v>396</v>
      </c>
      <c r="F47" s="125">
        <f>ROUND('[1]B. Sheet'!AB79,0)</f>
        <v>1374</v>
      </c>
      <c r="G47" s="125">
        <f>ROUND('[1]B. Sheet'!AB80,0)</f>
        <v>-9</v>
      </c>
      <c r="H47" s="125">
        <f>ROUND('[1]B. Sheet'!AB73+'[1]B. Sheet'!AB74+'[1]B. Sheet'!AB75,0)-1</f>
        <v>43554</v>
      </c>
      <c r="I47" s="125">
        <f>SUM(C47:H47)</f>
        <v>102196</v>
      </c>
      <c r="J47" s="126">
        <f>+'[1]B. Sheet'!AB86</f>
        <v>73435.13401010001</v>
      </c>
      <c r="K47" s="125">
        <f>+K36+K38+K39+K40+K45+1</f>
        <v>175631.43801009998</v>
      </c>
      <c r="L47" s="3"/>
      <c r="M47" s="112">
        <f>'[1]FRS BS'!D40</f>
        <v>175631.4889</v>
      </c>
    </row>
    <row r="48" spans="1:13" ht="13.5" thickTop="1">
      <c r="A48" s="3"/>
      <c r="B48" s="115"/>
      <c r="C48" s="84"/>
      <c r="D48" s="84"/>
      <c r="E48" s="84"/>
      <c r="F48" s="84"/>
      <c r="G48" s="84"/>
      <c r="H48" s="84"/>
      <c r="I48" s="84"/>
      <c r="J48" s="107"/>
      <c r="K48" s="81"/>
      <c r="L48" s="3"/>
      <c r="M48" s="113">
        <f>+M47-K47</f>
        <v>0.05088990001240745</v>
      </c>
    </row>
    <row r="49" spans="1:13" ht="12.75">
      <c r="A49" s="3"/>
      <c r="B49" s="3"/>
      <c r="C49" s="81"/>
      <c r="D49" s="81"/>
      <c r="E49" s="81"/>
      <c r="F49" s="81"/>
      <c r="G49" s="81"/>
      <c r="H49" s="114"/>
      <c r="I49" s="81"/>
      <c r="J49" s="3"/>
      <c r="K49" s="81"/>
      <c r="L49" s="3"/>
      <c r="M49" s="113"/>
    </row>
    <row r="50" spans="1:13" ht="12.75">
      <c r="A50" s="3"/>
      <c r="B50" s="3"/>
      <c r="C50" s="3"/>
      <c r="D50" s="3"/>
      <c r="E50" s="3"/>
      <c r="F50" s="3"/>
      <c r="G50" s="3"/>
      <c r="H50" s="3"/>
      <c r="I50" s="3"/>
      <c r="J50" s="3"/>
      <c r="K50" s="81"/>
      <c r="L50" s="3"/>
      <c r="M50" s="3"/>
    </row>
    <row r="51" spans="1:13" ht="12.75">
      <c r="A51" s="3"/>
      <c r="B51" s="3"/>
      <c r="C51" s="3"/>
      <c r="D51" s="3"/>
      <c r="E51" s="3"/>
      <c r="F51" s="3"/>
      <c r="G51" s="3"/>
      <c r="H51" s="3"/>
      <c r="I51" s="3"/>
      <c r="J51" s="3"/>
      <c r="K51" s="81"/>
      <c r="L51" s="3"/>
      <c r="M51" s="3"/>
    </row>
    <row r="52" spans="1:13" ht="12.75">
      <c r="A52" s="3"/>
      <c r="C52" s="3"/>
      <c r="D52" s="3"/>
      <c r="E52" s="3"/>
      <c r="F52" s="3"/>
      <c r="G52" s="3"/>
      <c r="H52" s="3"/>
      <c r="I52" s="3"/>
      <c r="J52" s="3"/>
      <c r="K52" s="81"/>
      <c r="L52" s="3"/>
      <c r="M52" s="3"/>
    </row>
  </sheetData>
  <mergeCells count="2">
    <mergeCell ref="E8:G8"/>
    <mergeCell ref="E10:F10"/>
  </mergeCells>
  <printOptions horizontalCentered="1"/>
  <pageMargins left="0.5511811023622047" right="0.5511811023622047" top="0.3937007874015748" bottom="0.3937007874015748" header="0.5118110236220472" footer="0.5118110236220472"/>
  <pageSetup horizontalDpi="600" verticalDpi="600" orientation="landscape"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mechee</cp:lastModifiedBy>
  <cp:lastPrinted>2008-03-28T04:21:55Z</cp:lastPrinted>
  <dcterms:created xsi:type="dcterms:W3CDTF">1996-10-14T23:33:28Z</dcterms:created>
  <dcterms:modified xsi:type="dcterms:W3CDTF">2008-03-28T04:21:56Z</dcterms:modified>
  <cp:category/>
  <cp:version/>
  <cp:contentType/>
  <cp:contentStatus/>
</cp:coreProperties>
</file>